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s007149-my.sharepoint.com/personal/jdelmoral_wfs_aero/Documents/Escritorio/"/>
    </mc:Choice>
  </mc:AlternateContent>
  <xr:revisionPtr revIDLastSave="0" documentId="14_{9B4BB0C4-7111-494A-984E-6D60D5C4D541}" xr6:coauthVersionLast="47" xr6:coauthVersionMax="47" xr10:uidLastSave="{00000000-0000-0000-0000-000000000000}"/>
  <workbookProtection workbookAlgorithmName="SHA-512" workbookHashValue="RNzF6C38MKKXMsIJ2ysX9eSPqT66kXpAU8ypO7Izs65jVeiphDewsqRHyhEEuUWNXt52I+rrfS6wXlKm6hg4hg==" workbookSaltValue="Q0+afZQTNYR9JGlFuD4xSw==" workbookSpinCount="100000" lockStructure="1"/>
  <bookViews>
    <workbookView xWindow="-120" yWindow="-120" windowWidth="29040" windowHeight="15720" firstSheet="5" activeTab="7" xr2:uid="{39D68989-C2FA-4736-B7F5-F1DF772AEFCD}"/>
  </bookViews>
  <sheets>
    <sheet name="Tabla Maestra" sheetId="2" state="hidden" r:id="rId1"/>
    <sheet name="Indice" sheetId="10" r:id="rId2"/>
    <sheet name="01-Carga General" sheetId="1" r:id="rId3"/>
    <sheet name="02-Camara Frigorifica" sheetId="4" r:id="rId4"/>
    <sheet name="03-Animales Vivos" sheetId="5" r:id="rId5"/>
    <sheet name="04-Mercancias Especiales" sheetId="6" r:id="rId6"/>
    <sheet name="05-Mercancias Vulnerables" sheetId="7" r:id="rId7"/>
    <sheet name="06-Mercancia Peligrosa(Con DGD)" sheetId="8" r:id="rId8"/>
    <sheet name="06-Mercancia Peligrosa(Sin DGD)" sheetId="9" r:id="rId9"/>
  </sheets>
  <calcPr calcId="191028" calcMode="auto" fullCalcOnLoad="1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2" l="1"/>
  <c r="I14" i="2"/>
  <c r="C14" i="2"/>
  <c r="L12" i="2"/>
  <c r="I12" i="2"/>
  <c r="C12" i="2"/>
  <c r="L2" i="2"/>
  <c r="I2" i="2"/>
  <c r="C2" i="2"/>
  <c r="H2" i="2"/>
  <c r="K12" i="2"/>
  <c r="H12" i="2"/>
  <c r="F12" i="2"/>
  <c r="K4" i="2"/>
  <c r="H4" i="2"/>
  <c r="F4" i="2"/>
  <c r="E14" i="2"/>
  <c r="F14" i="2" s="1"/>
  <c r="H14" i="2" s="1"/>
  <c r="D14" i="2"/>
  <c r="E12" i="2"/>
  <c r="D12" i="2"/>
  <c r="E4" i="2"/>
  <c r="D4" i="2"/>
  <c r="E2" i="2"/>
  <c r="B2" i="2" s="1"/>
  <c r="D2" i="2"/>
  <c r="H8" i="2"/>
  <c r="G14" i="2"/>
  <c r="G12" i="2"/>
  <c r="H6" i="2"/>
  <c r="G10" i="2"/>
  <c r="F10" i="2"/>
  <c r="H10" i="2" s="1"/>
  <c r="E8" i="2"/>
  <c r="F8" i="2" s="1"/>
  <c r="K8" i="2" s="1"/>
  <c r="D8" i="2"/>
  <c r="E10" i="2"/>
  <c r="D10" i="2"/>
  <c r="G8" i="2"/>
  <c r="G6" i="2"/>
  <c r="E6" i="2"/>
  <c r="F6" i="2" s="1"/>
  <c r="D6" i="2"/>
  <c r="G4" i="2"/>
  <c r="G2" i="2"/>
  <c r="K14" i="2" l="1"/>
  <c r="M14" i="2" s="1"/>
  <c r="D11" i="9" s="1"/>
  <c r="F2" i="2"/>
  <c r="K2" i="2" s="1"/>
  <c r="J4" i="2"/>
  <c r="C11" i="4" s="1"/>
  <c r="J12" i="2"/>
  <c r="C11" i="8" s="1"/>
  <c r="M12" i="2"/>
  <c r="D11" i="8" s="1"/>
  <c r="J10" i="2"/>
  <c r="C11" i="7" s="1"/>
  <c r="J6" i="2"/>
  <c r="J14" i="2" l="1"/>
  <c r="C11" i="9" s="1"/>
  <c r="M4" i="2"/>
  <c r="D11" i="4" s="1"/>
  <c r="J2" i="2"/>
  <c r="M2" i="2"/>
  <c r="N14" i="2"/>
  <c r="E11" i="9" s="1"/>
  <c r="N12" i="2"/>
  <c r="E11" i="8" s="1"/>
  <c r="N10" i="2"/>
  <c r="E11" i="7" s="1"/>
  <c r="M8" i="2"/>
  <c r="D11" i="6" s="1"/>
  <c r="J8" i="2"/>
  <c r="N6" i="2"/>
  <c r="E11" i="5" s="1"/>
  <c r="C11" i="5"/>
  <c r="N4" i="2" l="1"/>
  <c r="E11" i="4" s="1"/>
  <c r="N8" i="2"/>
  <c r="C11" i="6"/>
  <c r="N2" i="2"/>
  <c r="D11" i="1"/>
  <c r="C11" i="1"/>
  <c r="E11" i="6" l="1"/>
  <c r="E11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<sst xmlns="http://schemas.openxmlformats.org/spreadsheetml/2006/main" count="231" uniqueCount="80">
  <si>
    <t>Almacenaje</t>
  </si>
  <si>
    <t>Franquicia</t>
  </si>
  <si>
    <t>Minimo</t>
  </si>
  <si>
    <t>Entrada</t>
  </si>
  <si>
    <t>Salida</t>
  </si>
  <si>
    <t>Total Días</t>
  </si>
  <si>
    <t>CW Fracciones</t>
  </si>
  <si>
    <t>1º Tramo</t>
  </si>
  <si>
    <t>Hasta 7 dias</t>
  </si>
  <si>
    <t>Total 1º Tramo</t>
  </si>
  <si>
    <t>2º Tramo</t>
  </si>
  <si>
    <t>Mas 7 Dias</t>
  </si>
  <si>
    <t>Total 2º Tramo</t>
  </si>
  <si>
    <t>Total</t>
  </si>
  <si>
    <t>Import</t>
  </si>
  <si>
    <t>Fecha Inicial</t>
  </si>
  <si>
    <t>General Cargo Storage</t>
  </si>
  <si>
    <t>Export</t>
  </si>
  <si>
    <t>Fecha Fin</t>
  </si>
  <si>
    <t>Hasta 5 dias</t>
  </si>
  <si>
    <t>Mas 5 Dias</t>
  </si>
  <si>
    <t xml:space="preserve">Cool Storage Room </t>
  </si>
  <si>
    <t xml:space="preserve">Avi Storage Room </t>
  </si>
  <si>
    <t>Dia/AWB</t>
  </si>
  <si>
    <t>Kilos</t>
  </si>
  <si>
    <t>Special Storage Room</t>
  </si>
  <si>
    <t>VUN Storage Room</t>
  </si>
  <si>
    <t>DGR Storage (With DGD)</t>
  </si>
  <si>
    <t>DGR Storage (Without DGD)</t>
  </si>
  <si>
    <t>Tarifa</t>
  </si>
  <si>
    <t>01-Carga General</t>
  </si>
  <si>
    <t>Click Aquí</t>
  </si>
  <si>
    <t>02-Camara Frigorifica</t>
  </si>
  <si>
    <t>03-Animales Vivos</t>
  </si>
  <si>
    <t>04-Mercancias Especiales</t>
  </si>
  <si>
    <t>05-Mercanicas Vulnerables</t>
  </si>
  <si>
    <t>06-Mercancias peligrosas (Con DGD)</t>
  </si>
  <si>
    <t>06-Mercancias peligrosas (Sin DGD)</t>
  </si>
  <si>
    <t>Nota: La tarificación presentada se proporciona a título meramente referencial y carece de valor contractual (o fuerza vinculante)</t>
  </si>
  <si>
    <t>Date</t>
  </si>
  <si>
    <t>Time</t>
  </si>
  <si>
    <t xml:space="preserve"> Pueden consultar en nuestra página web todas las fechas de llegada y salida de sus mercancías (AWB Tracking).</t>
  </si>
  <si>
    <t>NOA/FOH</t>
  </si>
  <si>
    <t>WFS Tracking</t>
  </si>
  <si>
    <t>Delivery/Departed Day</t>
  </si>
  <si>
    <t>Import/Export</t>
  </si>
  <si>
    <t>AWB</t>
  </si>
  <si>
    <t>111-11223344</t>
  </si>
  <si>
    <t>Chargeable Weight</t>
  </si>
  <si>
    <t>Till day 7</t>
  </si>
  <si>
    <t>Exceeding 7 days</t>
  </si>
  <si>
    <t>Amount</t>
  </si>
  <si>
    <t xml:space="preserve">   </t>
  </si>
  <si>
    <t>157-65144181</t>
  </si>
  <si>
    <t>Till day 5</t>
  </si>
  <si>
    <t>Exceeding 5 days</t>
  </si>
  <si>
    <t>Cool Room Storage</t>
  </si>
  <si>
    <r>
      <t xml:space="preserve">Importación y Exportación: 
</t>
    </r>
    <r>
      <rPr>
        <sz val="11"/>
        <color theme="1"/>
        <rFont val="Aptos Narrow"/>
        <family val="2"/>
        <scheme val="minor"/>
      </rPr>
      <t xml:space="preserve">Franquicia de 12 horas desde la fecha de NOA (IMP) / FOH (EXP). Si los amimales no son retirados durante este marco de tiempo, se facturará desde el NOA (IMP) / FOH (EXP), incluido. </t>
    </r>
  </si>
  <si>
    <t>Storage</t>
  </si>
  <si>
    <t>Animals Storage</t>
  </si>
  <si>
    <r>
      <t xml:space="preserve">Importación y Exportación: 
</t>
    </r>
    <r>
      <rPr>
        <sz val="11"/>
        <color theme="1"/>
        <rFont val="Aptos Narrow"/>
        <family val="2"/>
        <scheme val="minor"/>
      </rPr>
      <t xml:space="preserve">Almacenaje de mercancía valiosa, incluyendo almacenaje de armas, explosivos y almacenamiento especial de materia reglamentada en cumplimiento con el procedimiento PS-04. 
</t>
    </r>
  </si>
  <si>
    <t>Special Storage</t>
  </si>
  <si>
    <r>
      <t xml:space="preserve">Importación y Exportación: 
</t>
    </r>
    <r>
      <rPr>
        <sz val="11"/>
        <color theme="1"/>
        <rFont val="Aptos Narrow"/>
        <family val="2"/>
        <scheme val="minor"/>
      </rPr>
      <t xml:space="preserve">Almacenaje de mercancía vulnerable
</t>
    </r>
  </si>
  <si>
    <t>Vulnerables Storage</t>
  </si>
  <si>
    <t>Dangerous Good Storage</t>
  </si>
  <si>
    <r>
      <rPr>
        <b/>
        <sz val="11"/>
        <color theme="1"/>
        <rFont val="Aptos Narrow"/>
        <family val="2"/>
        <scheme val="minor"/>
      </rPr>
      <t xml:space="preserve">Importación y Exportación: </t>
    </r>
    <r>
      <rPr>
        <sz val="11"/>
        <color theme="1"/>
        <rFont val="Aptos Narrow"/>
        <family val="2"/>
        <scheme val="minor"/>
      </rPr>
      <t xml:space="preserve">
Franquicia de 3 días naturales desde la fecha de notificación NOA (IMP) / /FOH (EXP). Para la mercancía con fecha de NOA (IMP) / /FOH (EXP) en viernes y salida en lunes, 4 días de
franquicia. Si la mercancía no es retirada durante este marco de tiempo, se facturará desde el NOA (IMP) / /FOH (EXP), incluido. Para mercancía parcial, se tendrá en cuenta su correspondiente fecha de notificación NOA (IMP) / /FOH (EXP).</t>
    </r>
  </si>
  <si>
    <r>
      <rPr>
        <b/>
        <sz val="11"/>
        <color theme="1"/>
        <rFont val="Aptos Narrow"/>
        <family val="2"/>
        <scheme val="minor"/>
      </rPr>
      <t xml:space="preserve">Importación y Exportación: 
</t>
    </r>
    <r>
      <rPr>
        <sz val="11"/>
        <color theme="1"/>
        <rFont val="Aptos Narrow"/>
        <family val="2"/>
        <scheme val="minor"/>
      </rPr>
      <t>Franquicia de 1 día natural desde la fecha de NOA (IMP) / FOH (EXP). Si la mercancía no es retirada durante este marco de tiempo, se facturará desde el NOA (IMP) / FOH (EXP), incluido. Para
mercancía parcial, se tendrá en cuenta su correspondiente notificación NOA (IMP) / FOH (EXP) y por part-shipments.</t>
    </r>
  </si>
  <si>
    <r>
      <rPr>
        <b/>
        <sz val="11"/>
        <color theme="1"/>
        <rFont val="Aptos Narrow"/>
        <family val="2"/>
        <scheme val="minor"/>
      </rPr>
      <t xml:space="preserve">Importación y Exportación: 
</t>
    </r>
    <r>
      <rPr>
        <sz val="11"/>
        <color theme="1"/>
        <rFont val="Aptos Narrow"/>
        <family val="2"/>
        <scheme val="minor"/>
      </rPr>
      <t>Franquicia de 2 días naturales desde la fecha de NOA (IMP) / FOH (EXP). Si la mercancía no es retirada durante este marco de tiempo, se facturará desde el NOA (IMP) / FOH (EXP), incluido.
Para mercancía parcial, se tendrá en cuenta su correspondiente fecha de notificación de NOA (IMP) / FOH (EXP) y por part-shipments.</t>
    </r>
  </si>
  <si>
    <t>999-39921836</t>
  </si>
  <si>
    <t>Tarifas por Import / Export</t>
  </si>
  <si>
    <t>Concepto</t>
  </si>
  <si>
    <t>Imp. Mínimo</t>
  </si>
  <si>
    <t>Imp. Hasta</t>
  </si>
  <si>
    <t>Imp. Más</t>
  </si>
  <si>
    <t>Exp. Mínimo</t>
  </si>
  <si>
    <t>Exp. Hasta</t>
  </si>
  <si>
    <t>Exp. Más</t>
  </si>
  <si>
    <t>General Cargo (fila 2)</t>
  </si>
  <si>
    <t>DGR Con DGD (fila 12)</t>
  </si>
  <si>
    <t>DGR Sin DGD (fila 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</si>
</sst>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"/>
    <numFmt numFmtId="165" formatCode="_-* #,##0.00\ [$€-C0A]_-;\-* #,##0.00\ [$€-C0A]_-;_-* &quot;-&quot;??\ [$€-C0A]_-;_-@_-"/>
    <numFmt numFmtId="166" formatCode="h:mm;@"/>
    <numFmt numFmtId="167" formatCode="#,##0.00\ \€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22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FF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64" fontId="0" fillId="3" borderId="0" xfId="0" applyNumberFormat="1" applyFill="1" applyAlignment="1">
      <alignment horizontal="center"/>
    </xf>
    <xf numFmtId="165" fontId="0" fillId="3" borderId="0" xfId="0" applyNumberFormat="1" applyFill="1"/>
    <xf numFmtId="0" fontId="1" fillId="4" borderId="0" xfId="0" applyFont="1" applyFill="1" applyAlignment="1">
      <alignment horizontal="center"/>
    </xf>
    <xf numFmtId="164" fontId="1" fillId="4" borderId="0" xfId="0" applyNumberFormat="1" applyFont="1" applyFill="1"/>
    <xf numFmtId="165" fontId="0" fillId="2" borderId="1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4" fontId="0" fillId="4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right"/>
      <protection locked="0"/>
    </xf>
    <xf numFmtId="166" fontId="0" fillId="4" borderId="1" xfId="0" applyNumberFormat="1" applyFill="1" applyBorder="1" applyProtection="1">
      <protection locked="0"/>
    </xf>
    <xf numFmtId="0" fontId="1" fillId="2" borderId="0" xfId="0" applyFont="1" applyFill="1"/>
    <xf numFmtId="0" fontId="0" fillId="5" borderId="0" xfId="0" applyFill="1"/>
    <xf numFmtId="14" fontId="0" fillId="5" borderId="0" xfId="0" applyNumberFormat="1" applyFill="1"/>
    <xf numFmtId="20" fontId="0" fillId="5" borderId="0" xfId="0" applyNumberFormat="1" applyFill="1"/>
    <xf numFmtId="0" fontId="1" fillId="2" borderId="13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6" borderId="0" xfId="0" applyFill="1" applyAlignment="1">
      <alignment horizontal="center"/>
    </xf>
    <xf numFmtId="165" fontId="0" fillId="6" borderId="0" xfId="0" applyNumberFormat="1" applyFill="1" applyAlignment="1">
      <alignment horizontal="center"/>
    </xf>
    <xf numFmtId="165" fontId="0" fillId="6" borderId="0" xfId="0" applyNumberFormat="1" applyFill="1"/>
    <xf numFmtId="0" fontId="1" fillId="0" borderId="0" xfId="0" applyFont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165" fontId="1" fillId="3" borderId="0" xfId="0" applyNumberFormat="1" applyFont="1" applyFill="1"/>
    <xf numFmtId="0" fontId="1" fillId="4" borderId="0" xfId="0" applyFont="1" applyFill="1"/>
    <xf numFmtId="164" fontId="1" fillId="0" borderId="0" xfId="0" applyNumberFormat="1" applyFont="1" applyAlignment="1">
      <alignment horizontal="center"/>
    </xf>
    <xf numFmtId="0" fontId="2" fillId="2" borderId="1" xfId="1" applyFill="1" applyBorder="1"/>
    <xf numFmtId="0" fontId="1" fillId="2" borderId="1" xfId="0" applyFont="1" applyFill="1" applyBorder="1"/>
    <xf numFmtId="14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2" borderId="0" xfId="0" applyFill="1" applyAlignment="1">
      <alignment horizontal="center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4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 wrapText="1"/>
    </xf>
    <xf numFmtId="0" fontId="3" fillId="2" borderId="7" xfId="1" applyFont="1" applyFill="1" applyBorder="1" applyAlignment="1">
      <alignment horizontal="center" vertical="top" wrapText="1"/>
    </xf>
    <xf numFmtId="0" fontId="3" fillId="2" borderId="8" xfId="1" applyFont="1" applyFill="1" applyBorder="1" applyAlignment="1">
      <alignment horizontal="center" vertical="top" wrapText="1"/>
    </xf>
    <xf numFmtId="0" fontId="3" fillId="2" borderId="9" xfId="1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 wrapText="1"/>
    </xf>
    <xf numFmtId="0" fontId="4" fillId="0" borderId="0" xfId="0" applyFont="1"/>
    <xf numFmtId="0" fontId="1" fillId="7" borderId="0" xfId="0" applyFont="1" applyFill="1"/>
    <xf numFmtId="0" fontId="1" fillId="7" borderId="0" xfId="0" applyFont="1" applyFill="1" applyAlignment="1">
      <alignment horizontal="center"/>
    </xf>
    <xf numFmtId="167" fontId="5" fillId="0" borderId="0" xfId="0" applyNumberFormat="1" applyFont="1"/>
    <xf numFmtId="0" fontId="1" fillId="5" borderId="0" xfId="0" applyFont="1" applyFill="1" applyAlignment="1">
      <alignment horizontal="center"/>
    </xf>
    <xf numFmtId="167" fontId="5" fillId="0" borderId="0" xfId="0" applyNumberFormat="1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1255FB8-F659-46FA-9DA0-1EE00F3F39BC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ecbef5af-6aa2-4ea1-8aee-688c70e7b0a7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wfs.aero/tracking-page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wfs.aero/tracking-page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wfs.aero/tracking-page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wfs.aero/tracking-page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wfs.aero/tracking-page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wfs.aero/tracking-page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wfs.aero/tracking-pa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190BE-2E4D-4E0F-B0BD-9738C458053B}">
  <dimension ref="A1:S42"/>
  <sheetViews>
    <sheetView workbookViewId="0">
      <selection activeCell="F1" sqref="F1"/>
    </sheetView>
  </sheetViews>
  <sheetFormatPr baseColWidth="10" defaultColWidth="11.42578125" defaultRowHeight="15" x14ac:dyDescent="0.25"/>
  <cols>
    <col min="1" max="1" width="32.28515625" customWidth="1"/>
    <col min="4" max="5" width="14.5703125" style="37" bestFit="1" customWidth="1"/>
    <col min="7" max="7" width="14" bestFit="1" customWidth="1"/>
    <col min="9" max="9" width="12.85546875" bestFit="1" customWidth="1"/>
    <col min="10" max="10" width="13.85546875" bestFit="1" customWidth="1"/>
    <col min="11" max="11" width="12.85546875" customWidth="1"/>
    <col min="12" max="12" width="11.5703125" bestFit="1" customWidth="1"/>
    <col min="13" max="13" width="13.85546875" bestFit="1" customWidth="1"/>
    <col min="16" max="16" width="11.7109375" bestFit="1" customWidth="1"/>
  </cols>
  <sheetData>
    <row r="1" spans="1:27" ht="15.75" x14ac:dyDescent="0.25">
      <c r="A1" s="26" t="s">
        <v>0</v>
      </c>
      <c r="B1" s="27" t="s">
        <v>1</v>
      </c>
      <c r="C1" s="27" t="s">
        <v>2</v>
      </c>
      <c r="D1" s="35" t="s">
        <v>3</v>
      </c>
      <c r="E1" s="35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8" t="s">
        <v>9</v>
      </c>
      <c r="K1" s="27" t="s">
        <v>10</v>
      </c>
      <c r="L1" s="27" t="s">
        <v>11</v>
      </c>
      <c r="M1" s="28" t="s">
        <v>12</v>
      </c>
      <c r="N1" s="8" t="s">
        <v>13</v>
      </c>
      <c r="P1" s="17" t="s">
        <v>14</v>
      </c>
      <c r="Q1" s="17" t="s">
        <v>15</v>
      </c>
      <c r="R1" s="18">
        <v>45658</v>
      </c>
      <c r="S1" s="19">
        <v>0</v>
      </c>
    </row>
    <row r="2" spans="1:27" x14ac:dyDescent="0.25">
      <c r="A2" t="s">
        <v>16</v>
      </c>
      <c r="B2" s="1">
        <f>IF(WEEKDAY(E2,2)=1,4,3)</f>
        <v>3</v>
      </c>
      <c r="C2" s="11">
        <f>IF('01-Carga General'!C6="Export",R7,Q7)</f>
        <v>55.13</v>
      </c>
      <c r="D2" s="36">
        <f>'01-Carga General'!C4</f>
        <v>46044</v>
      </c>
      <c r="E2" s="36">
        <f>'01-Carga General'!C5</f>
        <v>46049</v>
      </c>
      <c r="F2" s="1">
        <f>IF(ROUNDUP((E2-D2)+1,0)-B2&lt;=0,0,ROUNDUP((E2-D2)+1,0))</f>
        <v>6</v>
      </c>
      <c r="G2" s="1">
        <f>ROUNDUP('01-Carga General'!C8/100,0)</f>
        <v>7</v>
      </c>
      <c r="H2" s="1">
        <f>IF(F2&lt;=0,0,IF(ROUNDUP((E2-D2)+1,0)&gt;=7,7,ROUNDUP((E2-D2)+1,0)))</f>
        <v>6</v>
      </c>
      <c r="I2" s="12">
        <f>IF('01-Carga General'!C6="Export",R6,Q6)</f>
        <v>13.02</v>
      </c>
      <c r="J2" s="6">
        <f>G2*H2*I2</f>
        <v>546.84</v>
      </c>
      <c r="K2" s="1">
        <f>IF(F2&lt;=0,0,IF(ROUNDUP((E2-D2)+1,0)&gt;7,ROUNDUP((E2-D2)+1,0)-7,0))</f>
        <v>0</v>
      </c>
      <c r="L2" s="12">
        <f>IF('01-Carga General'!C6="Export",R8,Q8)</f>
        <v>30.43</v>
      </c>
      <c r="M2" s="7">
        <f>G2*K2*L2</f>
        <v>0</v>
      </c>
      <c r="N2" s="9">
        <f>IF(F2=0,0,IF(J2+M2&lt;=C2,C2,J2+M2))</f>
        <v>546.84</v>
      </c>
      <c r="P2" s="17" t="s">
        <v>17</v>
      </c>
      <c r="Q2" s="17" t="s">
        <v>18</v>
      </c>
      <c r="R2" s="18">
        <v>46387</v>
      </c>
      <c r="S2" s="19">
        <v>0.99930555555555556</v>
      </c>
    </row>
    <row r="3" spans="1:27" x14ac:dyDescent="0.25">
      <c r="A3" s="26" t="s">
        <v>0</v>
      </c>
      <c r="B3" s="27" t="s">
        <v>1</v>
      </c>
      <c r="C3" s="27" t="s">
        <v>2</v>
      </c>
      <c r="D3" s="35" t="s">
        <v>3</v>
      </c>
      <c r="E3" s="35" t="s">
        <v>4</v>
      </c>
      <c r="F3" s="27" t="s">
        <v>5</v>
      </c>
      <c r="G3" s="27" t="s">
        <v>6</v>
      </c>
      <c r="H3" s="27" t="s">
        <v>7</v>
      </c>
      <c r="I3" s="27" t="s">
        <v>19</v>
      </c>
      <c r="J3" s="29"/>
      <c r="K3" s="27"/>
      <c r="L3" s="27" t="s">
        <v>20</v>
      </c>
      <c r="M3" s="30"/>
      <c r="N3" s="9"/>
    </row>
    <row r="4" spans="1:27" x14ac:dyDescent="0.25">
      <c r="A4" t="s">
        <v>21</v>
      </c>
      <c r="B4" s="1">
        <v>2</v>
      </c>
      <c r="C4" s="11">
        <f>IF('02-Camara Frigorifica'!C6="Export",R13,Q13)</f>
        <v>59.33</v>
      </c>
      <c r="D4" s="36">
        <f>'02-Camara Frigorifica'!C4</f>
        <v>46029</v>
      </c>
      <c r="E4" s="36">
        <f>'02-Camara Frigorifica'!C5</f>
        <v>46031</v>
      </c>
      <c r="F4" s="1">
        <f>IF(ROUNDUP(((E4-D4)+1),0)-B4&lt;=0,0,ROUNDUP((E4-D4)+1,0))</f>
        <v>3</v>
      </c>
      <c r="G4" s="1">
        <f>ROUNDUP('02-Camara Frigorifica'!C8/100,0)</f>
        <v>140</v>
      </c>
      <c r="H4" s="1">
        <f>IF(F4&lt;=0,0,IF(ROUNDUP((E4-D4)+1,0)&gt;=5,5,ROUNDUP((E4-D4)+1,0)))</f>
        <v>3</v>
      </c>
      <c r="I4" s="12">
        <f>IF('02-Camara Frigorifica'!C6="Export",R12,Q12)</f>
        <v>27.38</v>
      </c>
      <c r="J4" s="6">
        <f>G4*H4*I4</f>
        <v>11499.6</v>
      </c>
      <c r="K4" s="1">
        <f>IF(F4&lt;=0,0,IF(ROUNDUP((E4-D4)+1,0)&gt;5,ROUNDUP((E4-D4)+1,0)-5,0))</f>
        <v>0</v>
      </c>
      <c r="L4" s="12">
        <f>IF('02-Camara Frigorifica'!C6="Export",R14,Q14)</f>
        <v>38.83</v>
      </c>
      <c r="M4" s="7">
        <f>G4*K4*L4</f>
        <v>0</v>
      </c>
      <c r="N4" s="9">
        <f>IF(F4=0,0,IF(J4+M4&lt;=C4,C4,J4+M4))</f>
        <v>11499.6</v>
      </c>
      <c r="P4" s="55" t="inlineStr">
        <is>
          <t>Tarifas General Cargo Storage</t>
        </is>
      </c>
    </row>
    <row r="5" spans="1:27" x14ac:dyDescent="0.25">
      <c r="A5" s="26" t="s">
        <v>0</v>
      </c>
      <c r="B5" s="27" t="s">
        <v>1</v>
      </c>
      <c r="C5" s="27" t="s">
        <v>2</v>
      </c>
      <c r="D5" s="35" t="s">
        <v>3</v>
      </c>
      <c r="E5" s="35" t="s">
        <v>4</v>
      </c>
      <c r="F5" s="27" t="s">
        <v>5</v>
      </c>
      <c r="G5" s="27" t="s">
        <v>6</v>
      </c>
      <c r="H5" s="27" t="s">
        <v>7</v>
      </c>
      <c r="I5" s="27" t="s">
        <v>19</v>
      </c>
      <c r="J5" s="29"/>
      <c r="K5" s="26"/>
      <c r="L5" s="26"/>
      <c r="M5" s="30"/>
      <c r="N5" s="31"/>
      <c r="Q5" s="59" t="inlineStr">
        <is>
          <t>Import</t>
        </is>
      </c>
      <c r="R5" s="59" t="inlineStr">
        <is>
          <t>Export</t>
        </is>
      </c>
    </row>
    <row r="6" spans="1:27" x14ac:dyDescent="0.25">
      <c r="A6" t="s">
        <v>22</v>
      </c>
      <c r="B6" s="1">
        <v>12</v>
      </c>
      <c r="C6" s="11">
        <f>IF('03-Animales Vivos'!C6="Export",R19,Q19)</f>
        <v>55.14</v>
      </c>
      <c r="D6" s="36">
        <f>'03-Animales Vivos'!C4+'03-Animales Vivos'!D4</f>
        <v>46023</v>
      </c>
      <c r="E6" s="36">
        <f>'03-Animales Vivos'!C5+'03-Animales Vivos'!D5</f>
        <v>46023</v>
      </c>
      <c r="F6" s="1">
        <f>IF(ROUNDUP(((E6-D6)*24),0)-B6&lt;=0,0,ROUNDUP(E6-D6,0))</f>
        <v>0</v>
      </c>
      <c r="G6" s="1">
        <f>ROUNDUP('03-Animales Vivos'!C8/100,0)</f>
        <v>1</v>
      </c>
      <c r="H6" s="1">
        <f>F6</f>
        <v>0</v>
      </c>
      <c r="I6" s="12">
        <f>IF('03-Animales Vivos'!C6="Export",R18,Q18)</f>
        <v>28.37</v>
      </c>
      <c r="J6" s="6">
        <f>G6*H6*I6</f>
        <v>0</v>
      </c>
      <c r="K6" s="23"/>
      <c r="L6" s="24"/>
      <c r="M6" s="25"/>
      <c r="N6" s="9">
        <f>IF(F6=0,0,IF(J6+M6&lt;=C6,C6,J6+M6))</f>
        <v>0</v>
      </c>
      <c r="P6" s="0" t="inlineStr">
        <is>
          <t>Hasta 7 días (€/100kg)</t>
        </is>
      </c>
      <c r="Q6" s="60">
        <v>13.26</v>
      </c>
      <c r="R6" s="60">
        <v>13.02</v>
      </c>
    </row>
    <row r="7" spans="1:27" x14ac:dyDescent="0.25">
      <c r="A7" s="26" t="s">
        <v>0</v>
      </c>
      <c r="B7" s="27" t="s">
        <v>1</v>
      </c>
      <c r="C7" s="32" t="s">
        <v>23</v>
      </c>
      <c r="D7" s="35" t="s">
        <v>3</v>
      </c>
      <c r="E7" s="35" t="s">
        <v>4</v>
      </c>
      <c r="F7" s="27" t="s">
        <v>5</v>
      </c>
      <c r="G7" s="27" t="s">
        <v>24</v>
      </c>
      <c r="H7" s="1"/>
      <c r="I7" s="27" t="s">
        <v>19</v>
      </c>
      <c r="J7" s="29"/>
      <c r="K7" s="27"/>
      <c r="L7" s="27" t="s">
        <v>20</v>
      </c>
      <c r="M7" s="30"/>
      <c r="N7" s="9"/>
      <c r="P7" s="0" t="inlineStr">
        <is>
          <t>Mínimo (€)</t>
        </is>
      </c>
      <c r="Q7" s="60">
        <v>56.16</v>
      </c>
      <c r="R7" s="60">
        <v>55.13</v>
      </c>
    </row>
    <row r="8" spans="1:27" x14ac:dyDescent="0.25">
      <c r="A8" t="s">
        <v>25</v>
      </c>
      <c r="B8" s="1">
        <v>0</v>
      </c>
      <c r="C8" s="11">
        <f>IF('04-Mercancias Especiales'!C6="Export",R24,Q24)</f>
        <v>77.97</v>
      </c>
      <c r="D8" s="36">
        <f>'04-Mercancias Especiales'!C4</f>
        <v>46023</v>
      </c>
      <c r="E8" s="36">
        <f>'04-Mercancias Especiales'!C5</f>
        <v>46023</v>
      </c>
      <c r="F8" s="1">
        <f>IF(ROUNDUP(((E8-D8)+1),0)-B8&lt;=0,0,ROUNDUP((E8-D8)+1,0))</f>
        <v>1</v>
      </c>
      <c r="G8" s="1">
        <f>'04-Mercancias Especiales'!C8</f>
        <v>1</v>
      </c>
      <c r="H8" s="1">
        <f>IF(F8&lt;=0,0,IF(ROUNDUP((E8-D8)+1,0)&gt;=5,5,ROUNDUP((E8-D8)+1,0)))</f>
        <v>1</v>
      </c>
      <c r="I8" s="12">
        <f>IF('04-Mercancias Especiales'!C6="Export",R23,Q23)</f>
        <v>1.15</v>
      </c>
      <c r="J8" s="6">
        <f>IF(G8*H8*I8&lt;C8*H8,C8*H8,G8*H8*I8)</f>
        <v>77.97</v>
      </c>
      <c r="K8" s="1">
        <f>IF(F8&lt;=0,0,IF(ROUNDUP((E8-D8)+1,0)&gt;5,ROUNDUP((E8-D8)+1,0)-5,0))</f>
        <v>0</v>
      </c>
      <c r="L8" s="12">
        <f>IF('04-Mercancias Especiales'!C6="Export",R25,Q25)</f>
        <v>1.76</v>
      </c>
      <c r="M8" s="7">
        <f>IF(G8*K8*L8&lt;C8*K8,C8*K8,G8*K8*L8)</f>
        <v>0</v>
      </c>
      <c r="N8" s="9">
        <f>IF(F8=0,0,IF(J8+M8&lt;=C8,C8,J8+M8))</f>
        <v>77.97</v>
      </c>
      <c r="P8" s="0" t="inlineStr">
        <is>
          <t>Más de 7 días (€/100kg)</t>
        </is>
      </c>
      <c r="Q8" s="60">
        <v>31</v>
      </c>
      <c r="R8" s="60">
        <v>30.43</v>
      </c>
    </row>
    <row r="9" spans="1:27" x14ac:dyDescent="0.25">
      <c r="A9" s="26" t="s">
        <v>0</v>
      </c>
      <c r="B9" s="27" t="s">
        <v>1</v>
      </c>
      <c r="C9" s="32" t="s">
        <v>23</v>
      </c>
      <c r="D9" s="35" t="s">
        <v>3</v>
      </c>
      <c r="E9" s="35" t="s">
        <v>4</v>
      </c>
      <c r="F9" s="27" t="s">
        <v>5</v>
      </c>
      <c r="G9" s="27" t="s">
        <v>24</v>
      </c>
      <c r="H9" s="1"/>
      <c r="I9" s="27"/>
      <c r="J9" s="29"/>
      <c r="K9" s="27"/>
      <c r="L9" s="27"/>
      <c r="M9" s="30"/>
      <c r="N9" s="9"/>
    </row>
    <row r="10" spans="1:27" x14ac:dyDescent="0.25">
      <c r="A10" t="s">
        <v>26</v>
      </c>
      <c r="B10" s="1">
        <v>0</v>
      </c>
      <c r="C10" s="11">
        <f>IF('05-Mercancias Vulnerables'!C6="Export",R30,Q30)</f>
        <v>86.63</v>
      </c>
      <c r="D10" s="36">
        <f>'05-Mercancias Vulnerables'!C4</f>
        <v>46023</v>
      </c>
      <c r="E10" s="36">
        <f>'05-Mercancias Vulnerables'!C5</f>
        <v>46023</v>
      </c>
      <c r="F10" s="1">
        <f>IF(ROUNDUP(((E10-D10)+1),0)-B10&lt;=0,0,ROUNDUP((E10-D10)+1,0))</f>
        <v>1</v>
      </c>
      <c r="G10" s="1">
        <f>'05-Mercancias Vulnerables'!C8</f>
        <v>1</v>
      </c>
      <c r="H10" s="1">
        <f>F10</f>
        <v>1</v>
      </c>
      <c r="I10" s="12">
        <f>IF('05-Mercancias Vulnerables'!C6="Export",R29,Q29)</f>
        <v>0.19</v>
      </c>
      <c r="J10" s="6">
        <f>IF(G10*H10*I10&lt;C10*H10,C10*H10,G10*H10*I10)</f>
        <v>86.63</v>
      </c>
      <c r="K10" s="23"/>
      <c r="L10" s="24"/>
      <c r="M10" s="25"/>
      <c r="N10" s="9">
        <f>IF(F10=0,0,IF(J10+M10&lt;=C10,C10,J10+M10))</f>
        <v>86.63</v>
      </c>
      <c r="P10" s="55" t="inlineStr">
        <is>
          <t>Tarifas Cámara Frigorífica</t>
        </is>
      </c>
    </row>
    <row r="11" spans="1:27" x14ac:dyDescent="0.25">
      <c r="A11" s="26" t="s">
        <v>0</v>
      </c>
      <c r="B11" s="27" t="s">
        <v>1</v>
      </c>
      <c r="C11" s="27" t="s">
        <v>2</v>
      </c>
      <c r="D11" s="35" t="s">
        <v>3</v>
      </c>
      <c r="E11" s="35" t="s">
        <v>4</v>
      </c>
      <c r="F11" s="27" t="s">
        <v>5</v>
      </c>
      <c r="G11" s="27" t="s">
        <v>6</v>
      </c>
      <c r="H11" s="27" t="s">
        <v>7</v>
      </c>
      <c r="I11" s="27" t="s">
        <v>19</v>
      </c>
      <c r="J11" s="28" t="s">
        <v>9</v>
      </c>
      <c r="K11" s="27" t="s">
        <v>10</v>
      </c>
      <c r="L11" s="27" t="s">
        <v>20</v>
      </c>
      <c r="M11" s="28" t="s">
        <v>12</v>
      </c>
      <c r="N11" s="9"/>
      <c r="Q11" s="59" t="inlineStr">
        <is>
          <t>Import</t>
        </is>
      </c>
      <c r="R11" s="59" t="inlineStr">
        <is>
          <t>Export</t>
        </is>
      </c>
    </row>
    <row r="12" spans="1:27" x14ac:dyDescent="0.25">
      <c r="A12" t="s">
        <v>27</v>
      </c>
      <c r="B12" s="1">
        <v>2</v>
      </c>
      <c r="C12" s="11">
        <f>IF('06-Mercancia Peligrosa(Con DGD)'!C6="Export",R35,Q35)</f>
        <v>93.46</v>
      </c>
      <c r="D12" s="36">
        <f>'06-Mercancia Peligrosa(Con DGD)'!C4</f>
        <v>46023</v>
      </c>
      <c r="E12" s="36">
        <f>'06-Mercancia Peligrosa(Con DGD)'!C5</f>
        <v>46023</v>
      </c>
      <c r="F12" s="1">
        <f>IF(ROUNDUP(((E12-D12)+1),0)-B12&lt;=0,0,ROUNDUP((E12-D12)+1,0))</f>
        <v>0</v>
      </c>
      <c r="G12" s="1">
        <f>ROUNDUP('06-Mercancia Peligrosa(Con DGD)'!C8/100,0)</f>
        <v>1</v>
      </c>
      <c r="H12" s="1">
        <f>IF(F12&lt;=0,0,IF(ROUNDUP((E12-D12)+1,0)&gt;=5,5,ROUNDUP((E12-D12)+1,0)))</f>
        <v>0</v>
      </c>
      <c r="I12" s="12">
        <f>IF('06-Mercancia Peligrosa(Con DGD)'!C6="Export",R34,Q34)</f>
        <v>20.29</v>
      </c>
      <c r="J12" s="6">
        <f>G12*H12*I12</f>
        <v>0</v>
      </c>
      <c r="K12" s="1">
        <f>IF(F12&lt;=0,0,IF(ROUNDUP((E12-D12)+1,0)&gt;5,ROUNDUP((E12-D12)+1,0)-5,0))</f>
        <v>0</v>
      </c>
      <c r="L12" s="12">
        <f>IF('06-Mercancia Peligrosa(Con DGD)'!C6="Export",R36,Q36)</f>
        <v>36.26</v>
      </c>
      <c r="M12" s="7">
        <f>G12*K12*L12</f>
        <v>0</v>
      </c>
      <c r="N12" s="9">
        <f>IF(F12=0,0,IF(J12+M12&lt;=C12,C12,J12+M12))</f>
        <v>0</v>
      </c>
      <c r="P12" s="0" t="inlineStr">
        <is>
          <t>Hasta 5 días (€/100kg)</t>
        </is>
      </c>
      <c r="Q12" s="60">
        <v>27.38</v>
      </c>
      <c r="R12" s="60">
        <v>26.88</v>
      </c>
    </row>
    <row r="13" spans="1:27" x14ac:dyDescent="0.25">
      <c r="A13" s="26" t="s">
        <v>0</v>
      </c>
      <c r="B13" s="27" t="s">
        <v>1</v>
      </c>
      <c r="C13" s="27" t="s">
        <v>2</v>
      </c>
      <c r="D13" s="35" t="s">
        <v>3</v>
      </c>
      <c r="E13" s="35" t="s">
        <v>4</v>
      </c>
      <c r="F13" s="27" t="s">
        <v>5</v>
      </c>
      <c r="G13" s="27" t="s">
        <v>6</v>
      </c>
      <c r="H13" s="27" t="s">
        <v>7</v>
      </c>
      <c r="I13" s="27" t="s">
        <v>19</v>
      </c>
      <c r="J13" s="28" t="s">
        <v>9</v>
      </c>
      <c r="K13" s="27" t="s">
        <v>10</v>
      </c>
      <c r="L13" s="27" t="s">
        <v>20</v>
      </c>
      <c r="M13" s="28" t="s">
        <v>12</v>
      </c>
      <c r="N13" s="9"/>
      <c r="P13" s="0" t="inlineStr">
        <is>
          <t>Mínimo (€)</t>
        </is>
      </c>
      <c r="Q13" s="60">
        <v>59.33</v>
      </c>
      <c r="R13" s="60">
        <v>58.28</v>
      </c>
    </row>
    <row r="14" spans="1:27" x14ac:dyDescent="0.25">
      <c r="A14" t="s">
        <v>28</v>
      </c>
      <c r="B14" s="1">
        <v>2</v>
      </c>
      <c r="C14" s="11">
        <f>IF('06-Mercancia Peligrosa(Sin DGD)'!C6="Export",R41,Q41)</f>
        <v>68.62</v>
      </c>
      <c r="D14" s="36">
        <f>'06-Mercancia Peligrosa(Sin DGD)'!C4</f>
        <v>46023</v>
      </c>
      <c r="E14" s="36">
        <f>'06-Mercancia Peligrosa(Sin DGD)'!C5</f>
        <v>46025</v>
      </c>
      <c r="F14" s="1">
        <f>IF(ROUNDUP(((E14-D14)+1),0)-B14&lt;=0,0,ROUNDUP((E14-D14)+1,0))</f>
        <v>3</v>
      </c>
      <c r="G14" s="1">
        <f>ROUNDUP('06-Mercancia Peligrosa(Sin DGD)'!C8/100,0)</f>
        <v>1</v>
      </c>
      <c r="H14" s="1">
        <f>IF(F14&lt;=0,0,IF(ROUNDUP((E14-D14)+1,0)&gt;=5,5,ROUNDUP((E14-D14)+1,0)))</f>
        <v>3</v>
      </c>
      <c r="I14" s="12">
        <f>IF('06-Mercancia Peligrosa(Sin DGD)'!C6="Export",R40,Q40)</f>
        <v>14.97</v>
      </c>
      <c r="J14" s="6">
        <f>G14*H14*I14</f>
        <v>44.910000000000004</v>
      </c>
      <c r="K14" s="1">
        <f>IF(F14&lt;=0,0,IF(ROUNDUP((E14-D14)+1,0)&gt;5,ROUNDUP((E14-D14)+1,0)-5,0))</f>
        <v>0</v>
      </c>
      <c r="L14" s="12">
        <f>IF('06-Mercancia Peligrosa(Sin DGD)'!C6="Export",R42,Q42)</f>
        <v>31.19</v>
      </c>
      <c r="M14" s="7">
        <f>G14*K14*L14</f>
        <v>0</v>
      </c>
      <c r="N14" s="9">
        <f>IF(F14=0,0,IF(J14+M14&lt;=C14,C14,J14+M14))</f>
        <v>68.62</v>
      </c>
      <c r="P14" s="0" t="inlineStr">
        <is>
          <t>Más de 5 días (€/100kg)</t>
        </is>
      </c>
      <c r="Q14" s="60">
        <v>38.83</v>
      </c>
      <c r="R14" s="60">
        <v>38.13</v>
      </c>
    </row>
    <row r="16">
      <c r="P16" s="55" t="inlineStr">
        <is>
          <t>Tarifas Animales Vivos</t>
        </is>
      </c>
    </row>
    <row r="17">
      <c r="Q17" s="59" t="inlineStr">
        <is>
          <t>Import</t>
        </is>
      </c>
      <c r="R17" s="59" t="inlineStr">
        <is>
          <t>Export</t>
        </is>
      </c>
    </row>
    <row r="18">
      <c r="P18" s="0" t="inlineStr">
        <is>
          <t>Tarifa (€/100kg / 24h)</t>
        </is>
      </c>
      <c r="Q18" s="60">
        <v>28.9</v>
      </c>
      <c r="R18" s="60">
        <v>28.37</v>
      </c>
    </row>
    <row r="19">
      <c r="P19" s="0" t="inlineStr">
        <is>
          <t>Mínimo (€)</t>
        </is>
      </c>
      <c r="Q19" s="60">
        <v>56.16</v>
      </c>
      <c r="R19" s="60">
        <v>55.14</v>
      </c>
    </row>
    <row r="21">
      <c r="P21" s="55" t="inlineStr">
        <is>
          <t>Tarifas Mercancías Especiales</t>
        </is>
      </c>
    </row>
    <row r="22">
      <c r="Q22" s="59" t="inlineStr">
        <is>
          <t>Import</t>
        </is>
      </c>
      <c r="R22" s="59" t="inlineStr">
        <is>
          <t>Export</t>
        </is>
      </c>
    </row>
    <row r="23">
      <c r="P23" s="0" t="inlineStr">
        <is>
          <t>Hasta 5 días (€/kg / día)</t>
        </is>
      </c>
      <c r="Q23" s="60">
        <v>1.17</v>
      </c>
      <c r="R23" s="60">
        <v>1.15</v>
      </c>
    </row>
    <row r="24">
      <c r="P24" s="0" t="inlineStr">
        <is>
          <t>Mínimo / AWB / día (€)</t>
        </is>
      </c>
      <c r="Q24" s="60">
        <v>79.41</v>
      </c>
      <c r="R24" s="60">
        <v>77.97</v>
      </c>
    </row>
    <row r="25">
      <c r="P25" s="0" t="inlineStr">
        <is>
          <t>Más de 5 días (€/kg / día)</t>
        </is>
      </c>
      <c r="Q25" s="60">
        <v>1.8</v>
      </c>
      <c r="R25" s="60">
        <v>1.76</v>
      </c>
    </row>
    <row r="27">
      <c r="P27" s="55" t="inlineStr">
        <is>
          <t>Tarifas Mercancías Vulnerables</t>
        </is>
      </c>
    </row>
    <row r="28">
      <c r="Q28" s="59" t="inlineStr">
        <is>
          <t>Import</t>
        </is>
      </c>
      <c r="R28" s="59" t="inlineStr">
        <is>
          <t>Export</t>
        </is>
      </c>
    </row>
    <row r="29">
      <c r="P29" s="0" t="inlineStr">
        <is>
          <t>Tarifa (€/kg / día)</t>
        </is>
      </c>
      <c r="Q29" s="60">
        <v>0.19</v>
      </c>
      <c r="R29" s="60">
        <v>0.19</v>
      </c>
    </row>
    <row r="30">
      <c r="P30" s="0" t="inlineStr">
        <is>
          <t>Mínimo / AWB / día (€)</t>
        </is>
      </c>
      <c r="Q30" s="60">
        <v>88.23</v>
      </c>
      <c r="R30" s="60">
        <v>86.63</v>
      </c>
    </row>
    <row r="32">
      <c r="P32" s="55" t="inlineStr">
        <is>
          <t>Tarifas DGR Con DGD</t>
        </is>
      </c>
    </row>
    <row r="33">
      <c r="Q33" s="59" t="inlineStr">
        <is>
          <t>Import</t>
        </is>
      </c>
      <c r="R33" s="59" t="inlineStr">
        <is>
          <t>Export</t>
        </is>
      </c>
    </row>
    <row r="34">
      <c r="P34" s="0" t="inlineStr">
        <is>
          <t>Hasta 5 días (€/100kg)</t>
        </is>
      </c>
      <c r="Q34" s="60">
        <v>20.66</v>
      </c>
      <c r="R34" s="60">
        <v>20.29</v>
      </c>
    </row>
    <row r="35">
      <c r="P35" s="0" t="inlineStr">
        <is>
          <t>Mínimo / expedición (€)</t>
        </is>
      </c>
      <c r="Q35" s="60">
        <v>95.19</v>
      </c>
      <c r="R35" s="60">
        <v>93.46</v>
      </c>
    </row>
    <row r="36">
      <c r="P36" s="0" t="inlineStr">
        <is>
          <t>Más de 5 días (€/100kg)</t>
        </is>
      </c>
      <c r="Q36" s="60">
        <v>36.93</v>
      </c>
      <c r="R36" s="60">
        <v>36.26</v>
      </c>
    </row>
    <row r="38">
      <c r="P38" s="55" t="inlineStr">
        <is>
          <t>Tarifas DGR Sin DGD</t>
        </is>
      </c>
    </row>
    <row r="39">
      <c r="Q39" s="59" t="inlineStr">
        <is>
          <t>Import</t>
        </is>
      </c>
      <c r="R39" s="59" t="inlineStr">
        <is>
          <t>Export</t>
        </is>
      </c>
    </row>
    <row r="40">
      <c r="P40" s="0" t="inlineStr">
        <is>
          <t>Hasta 5 días (€/100kg)</t>
        </is>
      </c>
      <c r="Q40" s="60">
        <v>15.25</v>
      </c>
      <c r="R40" s="60">
        <v>14.97</v>
      </c>
    </row>
    <row r="41">
      <c r="P41" s="0" t="inlineStr">
        <is>
          <t>Mínimo / expedición (€)</t>
        </is>
      </c>
      <c r="Q41" s="60">
        <v>69.88</v>
      </c>
      <c r="R41" s="60">
        <v>68.62</v>
      </c>
    </row>
    <row r="42">
      <c r="P42" s="0" t="inlineStr">
        <is>
          <t>Más de 5 días (€/100kg)</t>
        </is>
      </c>
      <c r="Q42" s="60">
        <v>31.77</v>
      </c>
      <c r="R42" s="60">
        <v>31.19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182FC-6217-49CF-8D98-972739A8307D}">
  <dimension ref="A1:C14"/>
  <sheetViews>
    <sheetView zoomScaleNormal="100" workbookViewId="0">
      <selection activeCell="C11" sqref="C11"/>
    </sheetView>
  </sheetViews>
  <sheetFormatPr baseColWidth="10" defaultColWidth="11.42578125" defaultRowHeight="15" x14ac:dyDescent="0.25"/>
  <cols>
    <col min="1" max="1" width="1.85546875" style="2" customWidth="1"/>
    <col min="2" max="2" width="34.42578125" style="2" customWidth="1"/>
    <col min="3" max="16384" width="11.42578125" style="2"/>
  </cols>
  <sheetData>
    <row r="1" spans="1:3" x14ac:dyDescent="0.25">
      <c r="A1" s="38" t="e" vm="1">
        <v>#VALUE!</v>
      </c>
      <c r="B1" s="38"/>
    </row>
    <row r="2" spans="1:3" ht="72" customHeight="1" x14ac:dyDescent="0.25">
      <c r="A2" s="38"/>
      <c r="B2" s="38"/>
    </row>
    <row r="3" spans="1:3" ht="27" customHeight="1" x14ac:dyDescent="0.25">
      <c r="A3" s="22"/>
      <c r="B3" s="22"/>
    </row>
    <row r="4" spans="1:3" ht="15" customHeight="1" x14ac:dyDescent="0.25">
      <c r="B4" s="34" t="s">
        <v>29</v>
      </c>
    </row>
    <row r="5" spans="1:3" x14ac:dyDescent="0.25">
      <c r="B5" s="4" t="s">
        <v>30</v>
      </c>
      <c r="C5" s="33" t="s">
        <v>31</v>
      </c>
    </row>
    <row r="6" spans="1:3" x14ac:dyDescent="0.25">
      <c r="B6" s="4" t="s">
        <v>32</v>
      </c>
      <c r="C6" s="33" t="s">
        <v>31</v>
      </c>
    </row>
    <row r="7" spans="1:3" x14ac:dyDescent="0.25">
      <c r="B7" s="4" t="s">
        <v>33</v>
      </c>
      <c r="C7" s="33" t="s">
        <v>31</v>
      </c>
    </row>
    <row r="8" spans="1:3" x14ac:dyDescent="0.25">
      <c r="B8" s="4" t="s">
        <v>34</v>
      </c>
      <c r="C8" s="33" t="s">
        <v>31</v>
      </c>
    </row>
    <row r="9" spans="1:3" x14ac:dyDescent="0.25">
      <c r="B9" s="4" t="s">
        <v>35</v>
      </c>
      <c r="C9" s="33" t="s">
        <v>31</v>
      </c>
    </row>
    <row r="10" spans="1:3" x14ac:dyDescent="0.25">
      <c r="B10" s="4" t="s">
        <v>36</v>
      </c>
      <c r="C10" s="33" t="s">
        <v>31</v>
      </c>
    </row>
    <row r="11" spans="1:3" x14ac:dyDescent="0.25">
      <c r="B11" s="4" t="s">
        <v>37</v>
      </c>
      <c r="C11" s="33" t="s">
        <v>31</v>
      </c>
    </row>
    <row r="14" spans="1:3" x14ac:dyDescent="0.25">
      <c r="B14" s="16" t="s">
        <v>38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B2"/>
  </mergeCells>
  <hyperlinks>
    <hyperlink ref="C5" location="'01-Carga General'!A1" display="Click Aquí" xr:uid="{A314CC02-BF8F-4E1C-9595-15EBB68A4317}"/>
    <hyperlink ref="C6" location="'02-Camara Frigorifica'!A1" display="Click Aquí" xr:uid="{235F0B78-5C48-4F98-AC74-E4EA2E9008DE}"/>
    <hyperlink ref="C7" location="'03-Animales Vivos'!A1" display="Click Aquí" xr:uid="{F99221ED-1945-4B39-8746-CC8A48FB9484}"/>
    <hyperlink ref="C8" location="'04-Mercancias Especiales'!A1" display="Click Aquí" xr:uid="{4D2C614B-E781-4DD6-9609-0658B13F412D}"/>
    <hyperlink ref="C9" location="'05-Mercancias Vulnerables'!A1" display="Click Aquí" xr:uid="{89587FB0-303C-4530-96D3-4FF0965A8855}"/>
    <hyperlink ref="C10" location="'06-Mercancia Peligrosa(Con DGD)'!A1" display="Click Aquí" xr:uid="{9F739F73-7749-410A-B6BB-F8BFD6DB7A00}"/>
    <hyperlink ref="C11" location="'06-Mercancia Peligrosa(Sin DGD)'!A1" display="Click Aquí" xr:uid="{4D7F7F28-582E-4795-AE60-AD27FFF3952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03733-4D30-4D23-95F0-FEFF5018E5D8}">
  <dimension ref="A1:O19"/>
  <sheetViews>
    <sheetView zoomScaleNormal="100" workbookViewId="0">
      <selection activeCell="J16" sqref="J16"/>
    </sheetView>
  </sheetViews>
  <sheetFormatPr baseColWidth="10" defaultColWidth="11.42578125" defaultRowHeight="15" x14ac:dyDescent="0.25"/>
  <cols>
    <col min="1" max="1" width="1.85546875" style="2" customWidth="1"/>
    <col min="2" max="2" width="28" style="2" customWidth="1"/>
    <col min="3" max="3" width="17" style="3" customWidth="1"/>
    <col min="4" max="4" width="18.85546875" style="2" customWidth="1"/>
    <col min="5" max="5" width="18" style="2" customWidth="1"/>
    <col min="6" max="14" width="11.42578125" style="2"/>
    <col min="15" max="15" width="21.28515625" style="2" customWidth="1"/>
    <col min="16" max="16384" width="11.42578125" style="2"/>
  </cols>
  <sheetData>
    <row r="1" spans="1:15" x14ac:dyDescent="0.25">
      <c r="A1" s="38" t="e" vm="1">
        <v>#VALUE!</v>
      </c>
      <c r="B1" s="38"/>
    </row>
    <row r="2" spans="1:15" ht="67.5" customHeight="1" x14ac:dyDescent="0.25">
      <c r="A2" s="38"/>
      <c r="B2" s="38"/>
      <c r="C2" s="51" t="s">
        <v>65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</row>
    <row r="3" spans="1:15" ht="15" customHeight="1" x14ac:dyDescent="0.25">
      <c r="C3" s="20" t="s">
        <v>39</v>
      </c>
      <c r="H3" s="39" t="s">
        <v>41</v>
      </c>
      <c r="I3" s="40"/>
      <c r="J3" s="40"/>
      <c r="K3" s="40"/>
      <c r="L3" s="40"/>
      <c r="M3" s="40"/>
      <c r="N3" s="40"/>
      <c r="O3" s="41"/>
    </row>
    <row r="4" spans="1:15" x14ac:dyDescent="0.25">
      <c r="B4" s="4" t="s">
        <v>42</v>
      </c>
      <c r="C4" s="13">
        <v>46044</v>
      </c>
      <c r="H4" s="42" t="s">
        <v>43</v>
      </c>
      <c r="I4" s="43"/>
      <c r="J4" s="43"/>
      <c r="K4" s="43"/>
      <c r="L4" s="43"/>
      <c r="M4" s="43"/>
      <c r="N4" s="43"/>
      <c r="O4" s="44"/>
    </row>
    <row r="5" spans="1:15" x14ac:dyDescent="0.25">
      <c r="B5" s="4" t="s">
        <v>44</v>
      </c>
      <c r="C5" s="13">
        <v>46049</v>
      </c>
      <c r="H5" s="45"/>
      <c r="I5" s="46"/>
      <c r="J5" s="46"/>
      <c r="K5" s="46"/>
      <c r="L5" s="46"/>
      <c r="M5" s="46"/>
      <c r="N5" s="46"/>
      <c r="O5" s="47"/>
    </row>
    <row r="6" spans="1:15" x14ac:dyDescent="0.25">
      <c r="B6" s="4" t="s">
        <v>45</v>
      </c>
      <c r="C6" s="14" t="s">
        <v>17</v>
      </c>
      <c r="H6" s="48"/>
      <c r="I6" s="49"/>
      <c r="J6" s="49"/>
      <c r="K6" s="49"/>
      <c r="L6" s="49"/>
      <c r="M6" s="49"/>
      <c r="N6" s="49"/>
      <c r="O6" s="50"/>
    </row>
    <row r="7" spans="1:15" x14ac:dyDescent="0.25">
      <c r="B7" s="4" t="s">
        <v>46</v>
      </c>
      <c r="C7" s="14" t="s">
        <v>68</v>
      </c>
    </row>
    <row r="8" spans="1:15" x14ac:dyDescent="0.25">
      <c r="B8" s="4" t="s">
        <v>48</v>
      </c>
      <c r="C8" s="14">
        <v>620</v>
      </c>
    </row>
    <row r="10" spans="1:15" x14ac:dyDescent="0.25">
      <c r="C10" s="5" t="s">
        <v>49</v>
      </c>
      <c r="D10" s="5" t="s">
        <v>50</v>
      </c>
      <c r="E10" s="5" t="s">
        <v>51</v>
      </c>
    </row>
    <row r="11" spans="1:15" x14ac:dyDescent="0.25">
      <c r="B11" s="4" t="s">
        <v>16</v>
      </c>
      <c r="C11" s="10">
        <f>'Tabla Maestra'!J2</f>
        <v>546.84</v>
      </c>
      <c r="D11" s="10">
        <f>'Tabla Maestra'!M2</f>
        <v>0</v>
      </c>
      <c r="E11" s="10">
        <f>'Tabla Maestra'!N2</f>
        <v>546.84</v>
      </c>
    </row>
    <row r="14" spans="1:15" x14ac:dyDescent="0.25">
      <c r="B14" s="16" t="s">
        <v>38</v>
      </c>
    </row>
    <row r="19" spans="4:4" x14ac:dyDescent="0.25">
      <c r="D19" s="2" t="s">
        <v>52</v>
      </c>
    </row>
  </sheetData>
  <sheetProtection algorithmName="SHA-512" hashValue="VqOITOTyloVYnoWxvi+8SnhtyYnsODHIGNiwQWSJ0QS4Zm13+QjJ/DdGtsNoqBBT9CZ6aViYC8ztYDdDOOErNQ==" saltValue="8kSt0sZqlxZRwB6SrWHkBw==" spinCount="100000" sheet="1" formatCells="0" formatColumns="0" formatRows="0" insertColumns="0" insertRows="0" insertHyperlinks="0" deleteColumns="0" deleteRows="0" sort="0" autoFilter="0" pivotTables="0"/>
  <mergeCells count="4">
    <mergeCell ref="H3:O3"/>
    <mergeCell ref="H4:O6"/>
    <mergeCell ref="C2:O2"/>
    <mergeCell ref="A1:B2"/>
  </mergeCells>
  <hyperlinks>
    <hyperlink ref="H4:O6" r:id="rId1" display="WFS Tracking" xr:uid="{B7A2306F-6A0C-4DFF-B0F7-FF59D63ABC53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980D14D-54BF-4BCD-8D29-1DE25370BF3E}">
          <x14:formula1>
            <xm:f>'Tabla Maestra'!$P$1:$P$2</xm:f>
          </x14:formula1>
          <xm:sqref>C6</xm:sqref>
        </x14:dataValidation>
        <x14:dataValidation type="date" allowBlank="1" showInputMessage="1" showErrorMessage="1" promptTitle="Fecha" prompt="El formato fecha tiene que ser DD/MM/AAAA" xr:uid="{B740D7B8-208B-43A3-8A30-03A9B95029C9}">
          <x14:formula1>
            <xm:f>'Tabla Maestra'!$R$1</xm:f>
          </x14:formula1>
          <x14:formula2>
            <xm:f>'Tabla Maestra'!$R$2</xm:f>
          </x14:formula2>
          <xm:sqref>C4:C5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260E4-0969-44A3-9999-CF76A045A65F}">
  <dimension ref="A1:O19"/>
  <sheetViews>
    <sheetView zoomScaleNormal="100" workbookViewId="0">
      <selection activeCell="D18" sqref="D18"/>
    </sheetView>
  </sheetViews>
  <sheetFormatPr baseColWidth="10" defaultColWidth="11.42578125" defaultRowHeight="15" x14ac:dyDescent="0.25"/>
  <cols>
    <col min="1" max="1" width="1.85546875" style="2" customWidth="1"/>
    <col min="2" max="2" width="28" style="2" customWidth="1"/>
    <col min="3" max="3" width="17" style="3" customWidth="1"/>
    <col min="4" max="4" width="18.85546875" style="2" customWidth="1"/>
    <col min="5" max="5" width="18" style="2" customWidth="1"/>
    <col min="6" max="14" width="11.42578125" style="2"/>
    <col min="15" max="15" width="21.28515625" style="2" customWidth="1"/>
    <col min="16" max="16384" width="11.42578125" style="2"/>
  </cols>
  <sheetData>
    <row r="1" spans="1:15" x14ac:dyDescent="0.25">
      <c r="A1" s="38" t="e" vm="1">
        <v>#VALUE!</v>
      </c>
      <c r="B1" s="38"/>
    </row>
    <row r="2" spans="1:15" ht="72" customHeight="1" x14ac:dyDescent="0.25">
      <c r="A2" s="38"/>
      <c r="B2" s="38"/>
      <c r="C2" s="51" t="s">
        <v>66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</row>
    <row r="3" spans="1:15" ht="15" customHeight="1" x14ac:dyDescent="0.25">
      <c r="C3" s="20" t="s">
        <v>39</v>
      </c>
      <c r="H3" s="39" t="s">
        <v>41</v>
      </c>
      <c r="I3" s="40"/>
      <c r="J3" s="40"/>
      <c r="K3" s="40"/>
      <c r="L3" s="40"/>
      <c r="M3" s="40"/>
      <c r="N3" s="40"/>
      <c r="O3" s="41"/>
    </row>
    <row r="4" spans="1:15" x14ac:dyDescent="0.25">
      <c r="B4" s="4" t="s">
        <v>42</v>
      </c>
      <c r="C4" s="13">
        <v>46029</v>
      </c>
      <c r="H4" s="42" t="s">
        <v>43</v>
      </c>
      <c r="I4" s="43"/>
      <c r="J4" s="43"/>
      <c r="K4" s="43"/>
      <c r="L4" s="43"/>
      <c r="M4" s="43"/>
      <c r="N4" s="43"/>
      <c r="O4" s="44"/>
    </row>
    <row r="5" spans="1:15" x14ac:dyDescent="0.25">
      <c r="B5" s="4" t="s">
        <v>44</v>
      </c>
      <c r="C5" s="13">
        <v>46031</v>
      </c>
      <c r="H5" s="45"/>
      <c r="I5" s="46"/>
      <c r="J5" s="46"/>
      <c r="K5" s="46"/>
      <c r="L5" s="46"/>
      <c r="M5" s="46"/>
      <c r="N5" s="46"/>
      <c r="O5" s="47"/>
    </row>
    <row r="6" spans="1:15" x14ac:dyDescent="0.25">
      <c r="B6" s="4" t="s">
        <v>45</v>
      </c>
      <c r="C6" s="14" t="s">
        <v>14</v>
      </c>
      <c r="H6" s="48"/>
      <c r="I6" s="49"/>
      <c r="J6" s="49"/>
      <c r="K6" s="49"/>
      <c r="L6" s="49"/>
      <c r="M6" s="49"/>
      <c r="N6" s="49"/>
      <c r="O6" s="50"/>
    </row>
    <row r="7" spans="1:15" x14ac:dyDescent="0.25">
      <c r="B7" s="4" t="s">
        <v>46</v>
      </c>
      <c r="C7" s="14" t="s">
        <v>53</v>
      </c>
    </row>
    <row r="8" spans="1:15" x14ac:dyDescent="0.25">
      <c r="B8" s="4" t="s">
        <v>48</v>
      </c>
      <c r="C8" s="14">
        <v>13945</v>
      </c>
    </row>
    <row r="10" spans="1:15" x14ac:dyDescent="0.25">
      <c r="C10" s="5" t="s">
        <v>54</v>
      </c>
      <c r="D10" s="5" t="s">
        <v>55</v>
      </c>
      <c r="E10" s="5" t="s">
        <v>51</v>
      </c>
    </row>
    <row r="11" spans="1:15" x14ac:dyDescent="0.25">
      <c r="B11" s="4" t="s">
        <v>56</v>
      </c>
      <c r="C11" s="10">
        <f>'Tabla Maestra'!J4</f>
        <v>10453.800000000001</v>
      </c>
      <c r="D11" s="10">
        <f>'Tabla Maestra'!M4</f>
        <v>0</v>
      </c>
      <c r="E11" s="10">
        <f>'Tabla Maestra'!N4</f>
        <v>10453.800000000001</v>
      </c>
    </row>
    <row r="14" spans="1:15" x14ac:dyDescent="0.25">
      <c r="B14" s="16" t="s">
        <v>38</v>
      </c>
    </row>
    <row r="19" spans="4:4" x14ac:dyDescent="0.25">
      <c r="D19" s="2" t="s">
        <v>52</v>
      </c>
    </row>
  </sheetData>
  <sheetProtection algorithmName="SHA-512" hashValue="gJQL62WucJNf7z7Pym1DVu5vLA9vPrp50gYkMY0VBUTsV3Qgki1N/MX+HJVR2lcasykAmHnUN2yxYdB7Sjgw0A==" saltValue="FRIxgFBuP703dDlNqiIAJg==" spinCount="100000" sheet="1" formatCells="0" formatColumns="0" formatRows="0" insertColumns="0" insertRows="0" insertHyperlinks="0" deleteColumns="0" deleteRows="0" sort="0" autoFilter="0" pivotTables="0"/>
  <mergeCells count="4">
    <mergeCell ref="A1:B2"/>
    <mergeCell ref="C2:O2"/>
    <mergeCell ref="H3:O3"/>
    <mergeCell ref="H4:O6"/>
  </mergeCells>
  <hyperlinks>
    <hyperlink ref="H4:O6" r:id="rId1" display="WFS Tracking" xr:uid="{685E3305-7BD2-490D-8CFA-01DC62751B19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date" allowBlank="1" showInputMessage="1" showErrorMessage="1" promptTitle="Fecha" prompt="El formato fecha tiene que ser DD/MM/AAAA" xr:uid="{17FE3D1A-2B8E-491F-A423-CD8BC5A1D208}">
          <x14:formula1>
            <xm:f>'Tabla Maestra'!$R$1</xm:f>
          </x14:formula1>
          <x14:formula2>
            <xm:f>'Tabla Maestra'!$R$2</xm:f>
          </x14:formula2>
          <xm:sqref>C4:C5</xm:sqref>
        </x14:dataValidation>
        <x14:dataValidation type="list" allowBlank="1" showInputMessage="1" showErrorMessage="1" xr:uid="{13F5A35C-E1B2-4B63-BF8A-06CB90E27C98}">
          <x14:formula1>
            <xm:f>'Tabla Maestra'!$P$1:$P$2</xm:f>
          </x14:formula1>
          <xm:sqref>C6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BD2EB-F172-412D-BE4B-1A565252E209}">
  <dimension ref="A1:O19"/>
  <sheetViews>
    <sheetView zoomScaleNormal="100" workbookViewId="0">
      <selection activeCell="B29" sqref="B29"/>
    </sheetView>
  </sheetViews>
  <sheetFormatPr baseColWidth="10" defaultColWidth="11.42578125" defaultRowHeight="15" x14ac:dyDescent="0.25"/>
  <cols>
    <col min="1" max="1" width="1.85546875" style="2" customWidth="1"/>
    <col min="2" max="2" width="28" style="2" customWidth="1"/>
    <col min="3" max="3" width="17" style="3" customWidth="1"/>
    <col min="4" max="4" width="18.85546875" style="2" customWidth="1"/>
    <col min="5" max="5" width="18" style="2" customWidth="1"/>
    <col min="6" max="14" width="11.42578125" style="2"/>
    <col min="15" max="15" width="21.28515625" style="2" customWidth="1"/>
    <col min="16" max="16384" width="11.42578125" style="2"/>
  </cols>
  <sheetData>
    <row r="1" spans="1:15" x14ac:dyDescent="0.25">
      <c r="A1" s="38" t="e" vm="1">
        <v>#VALUE!</v>
      </c>
      <c r="B1" s="38"/>
    </row>
    <row r="2" spans="1:15" ht="72" customHeight="1" x14ac:dyDescent="0.25">
      <c r="A2" s="38"/>
      <c r="B2" s="38"/>
      <c r="C2" s="54" t="s">
        <v>57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</row>
    <row r="3" spans="1:15" ht="15" customHeight="1" x14ac:dyDescent="0.25">
      <c r="C3" s="20" t="s">
        <v>39</v>
      </c>
      <c r="D3" s="21" t="s">
        <v>40</v>
      </c>
      <c r="H3" s="39" t="s">
        <v>41</v>
      </c>
      <c r="I3" s="40"/>
      <c r="J3" s="40"/>
      <c r="K3" s="40"/>
      <c r="L3" s="40"/>
      <c r="M3" s="40"/>
      <c r="N3" s="40"/>
      <c r="O3" s="41"/>
    </row>
    <row r="4" spans="1:15" x14ac:dyDescent="0.25">
      <c r="B4" s="4" t="s">
        <v>42</v>
      </c>
      <c r="C4" s="13">
        <v>46023</v>
      </c>
      <c r="D4" s="15">
        <v>0</v>
      </c>
      <c r="H4" s="42" t="s">
        <v>43</v>
      </c>
      <c r="I4" s="43"/>
      <c r="J4" s="43"/>
      <c r="K4" s="43"/>
      <c r="L4" s="43"/>
      <c r="M4" s="43"/>
      <c r="N4" s="43"/>
      <c r="O4" s="44"/>
    </row>
    <row r="5" spans="1:15" x14ac:dyDescent="0.25">
      <c r="B5" s="4" t="s">
        <v>44</v>
      </c>
      <c r="C5" s="13">
        <v>46023</v>
      </c>
      <c r="D5" s="15">
        <v>0</v>
      </c>
      <c r="H5" s="45"/>
      <c r="I5" s="46"/>
      <c r="J5" s="46"/>
      <c r="K5" s="46"/>
      <c r="L5" s="46"/>
      <c r="M5" s="46"/>
      <c r="N5" s="46"/>
      <c r="O5" s="47"/>
    </row>
    <row r="6" spans="1:15" x14ac:dyDescent="0.25">
      <c r="B6" s="4" t="s">
        <v>45</v>
      </c>
      <c r="C6" s="14" t="s">
        <v>17</v>
      </c>
      <c r="H6" s="48"/>
      <c r="I6" s="49"/>
      <c r="J6" s="49"/>
      <c r="K6" s="49"/>
      <c r="L6" s="49"/>
      <c r="M6" s="49"/>
      <c r="N6" s="49"/>
      <c r="O6" s="50"/>
    </row>
    <row r="7" spans="1:15" x14ac:dyDescent="0.25">
      <c r="B7" s="4" t="s">
        <v>46</v>
      </c>
      <c r="C7" s="14" t="s">
        <v>47</v>
      </c>
    </row>
    <row r="8" spans="1:15" x14ac:dyDescent="0.25">
      <c r="B8" s="4" t="s">
        <v>48</v>
      </c>
      <c r="C8" s="14">
        <v>100</v>
      </c>
    </row>
    <row r="10" spans="1:15" x14ac:dyDescent="0.25">
      <c r="C10" s="5" t="s">
        <v>58</v>
      </c>
      <c r="D10" s="5"/>
      <c r="E10" s="5" t="s">
        <v>51</v>
      </c>
    </row>
    <row r="11" spans="1:15" x14ac:dyDescent="0.25">
      <c r="B11" s="4" t="s">
        <v>59</v>
      </c>
      <c r="C11" s="10">
        <f>'Tabla Maestra'!J6</f>
        <v>0</v>
      </c>
      <c r="D11" s="10"/>
      <c r="E11" s="10">
        <f>'Tabla Maestra'!N6</f>
        <v>0</v>
      </c>
    </row>
    <row r="14" spans="1:15" x14ac:dyDescent="0.25">
      <c r="B14" s="16" t="s">
        <v>38</v>
      </c>
    </row>
    <row r="19" spans="4:4" x14ac:dyDescent="0.25">
      <c r="D19" s="2" t="s">
        <v>52</v>
      </c>
    </row>
  </sheetData>
  <sheetProtection algorithmName="SHA-512" hashValue="0rkpEQKzq0DWRSRAh2zoTUP4mOddOe61I6TKthFvFrt9rZfVn093vOA4q0ki4o4gb5aPLyZW79drRlRJV9jsfA==" saltValue="4yPLioDo6UVoj4INFnWUDQ==" spinCount="100000" sheet="1" formatCells="0" formatColumns="0" formatRows="0" insertColumns="0" insertRows="0" insertHyperlinks="0" deleteColumns="0" deleteRows="0" sort="0" autoFilter="0" pivotTables="0"/>
  <mergeCells count="4">
    <mergeCell ref="A1:B2"/>
    <mergeCell ref="C2:O2"/>
    <mergeCell ref="H3:O3"/>
    <mergeCell ref="H4:O6"/>
  </mergeCells>
  <hyperlinks>
    <hyperlink ref="H4:O6" r:id="rId1" display="WFS Tracking" xr:uid="{03A5FEAD-4AE5-45AD-A54F-3A7D2EF75C07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156DB12-A273-462E-89F2-884C89B9ED45}">
          <x14:formula1>
            <xm:f>'Tabla Maestra'!$P$1:$P$2</xm:f>
          </x14:formula1>
          <xm:sqref>C6</xm:sqref>
        </x14:dataValidation>
        <x14:dataValidation type="date" allowBlank="1" showInputMessage="1" showErrorMessage="1" promptTitle="Fecha" prompt="El formato fecha tiene que ser DD/MM/AAAA" xr:uid="{B1413C58-5E72-4063-BB6E-38C8966CD395}">
          <x14:formula1>
            <xm:f>'Tabla Maestra'!$R$1</xm:f>
          </x14:formula1>
          <x14:formula2>
            <xm:f>'Tabla Maestra'!$R$2</xm:f>
          </x14:formula2>
          <xm:sqref>C4:C5</xm:sqref>
        </x14:dataValidation>
        <x14:dataValidation type="time" allowBlank="1" showInputMessage="1" showErrorMessage="1" promptTitle="Hora" prompt="El formato hora debe de ser HH:MM" xr:uid="{BA63D8DD-51EB-40C0-9F3B-7DBC301677BE}">
          <x14:formula1>
            <xm:f>'Tabla Maestra'!$S$1</xm:f>
          </x14:formula1>
          <x14:formula2>
            <xm:f>'Tabla Maestra'!$S$2</xm:f>
          </x14:formula2>
          <xm:sqref>D4:D5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02AB0-6ABB-4A16-AE4B-E07A1D3E8C8B}">
  <dimension ref="A1:O19"/>
  <sheetViews>
    <sheetView zoomScaleNormal="100" workbookViewId="0">
      <selection activeCell="B29" sqref="B29"/>
    </sheetView>
  </sheetViews>
  <sheetFormatPr baseColWidth="10" defaultColWidth="11.42578125" defaultRowHeight="15" x14ac:dyDescent="0.25"/>
  <cols>
    <col min="1" max="1" width="1.85546875" style="2" customWidth="1"/>
    <col min="2" max="2" width="28" style="2" customWidth="1"/>
    <col min="3" max="3" width="17" style="3" customWidth="1"/>
    <col min="4" max="4" width="18.85546875" style="2" customWidth="1"/>
    <col min="5" max="5" width="18" style="2" customWidth="1"/>
    <col min="6" max="14" width="11.42578125" style="2"/>
    <col min="15" max="15" width="21.28515625" style="2" customWidth="1"/>
    <col min="16" max="16384" width="11.42578125" style="2"/>
  </cols>
  <sheetData>
    <row r="1" spans="1:15" x14ac:dyDescent="0.25">
      <c r="A1" s="38" t="e" vm="1">
        <v>#VALUE!</v>
      </c>
      <c r="B1" s="38"/>
    </row>
    <row r="2" spans="1:15" ht="72" customHeight="1" x14ac:dyDescent="0.25">
      <c r="A2" s="38"/>
      <c r="B2" s="38"/>
      <c r="C2" s="54" t="s">
        <v>60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</row>
    <row r="3" spans="1:15" ht="15" customHeight="1" x14ac:dyDescent="0.25">
      <c r="C3" s="20" t="s">
        <v>39</v>
      </c>
      <c r="H3" s="39" t="s">
        <v>41</v>
      </c>
      <c r="I3" s="40"/>
      <c r="J3" s="40"/>
      <c r="K3" s="40"/>
      <c r="L3" s="40"/>
      <c r="M3" s="40"/>
      <c r="N3" s="40"/>
      <c r="O3" s="41"/>
    </row>
    <row r="4" spans="1:15" x14ac:dyDescent="0.25">
      <c r="B4" s="4" t="s">
        <v>42</v>
      </c>
      <c r="C4" s="13">
        <v>46023</v>
      </c>
      <c r="H4" s="42" t="s">
        <v>43</v>
      </c>
      <c r="I4" s="43"/>
      <c r="J4" s="43"/>
      <c r="K4" s="43"/>
      <c r="L4" s="43"/>
      <c r="M4" s="43"/>
      <c r="N4" s="43"/>
      <c r="O4" s="44"/>
    </row>
    <row r="5" spans="1:15" x14ac:dyDescent="0.25">
      <c r="B5" s="4" t="s">
        <v>44</v>
      </c>
      <c r="C5" s="13">
        <v>46023</v>
      </c>
      <c r="H5" s="45"/>
      <c r="I5" s="46"/>
      <c r="J5" s="46"/>
      <c r="K5" s="46"/>
      <c r="L5" s="46"/>
      <c r="M5" s="46"/>
      <c r="N5" s="46"/>
      <c r="O5" s="47"/>
    </row>
    <row r="6" spans="1:15" x14ac:dyDescent="0.25">
      <c r="B6" s="4" t="s">
        <v>45</v>
      </c>
      <c r="C6" s="14" t="s">
        <v>17</v>
      </c>
      <c r="H6" s="48"/>
      <c r="I6" s="49"/>
      <c r="J6" s="49"/>
      <c r="K6" s="49"/>
      <c r="L6" s="49"/>
      <c r="M6" s="49"/>
      <c r="N6" s="49"/>
      <c r="O6" s="50"/>
    </row>
    <row r="7" spans="1:15" x14ac:dyDescent="0.25">
      <c r="B7" s="4" t="s">
        <v>46</v>
      </c>
      <c r="C7" s="14" t="s">
        <v>47</v>
      </c>
    </row>
    <row r="8" spans="1:15" x14ac:dyDescent="0.25">
      <c r="B8" s="4" t="s">
        <v>48</v>
      </c>
      <c r="C8" s="14">
        <v>1</v>
      </c>
    </row>
    <row r="10" spans="1:15" x14ac:dyDescent="0.25">
      <c r="C10" s="5" t="s">
        <v>54</v>
      </c>
      <c r="D10" s="5" t="s">
        <v>55</v>
      </c>
      <c r="E10" s="5" t="s">
        <v>51</v>
      </c>
    </row>
    <row r="11" spans="1:15" x14ac:dyDescent="0.25">
      <c r="B11" s="4" t="s">
        <v>61</v>
      </c>
      <c r="C11" s="10">
        <f>'Tabla Maestra'!J8</f>
        <v>72.19</v>
      </c>
      <c r="D11" s="10">
        <f>'Tabla Maestra'!M8</f>
        <v>0</v>
      </c>
      <c r="E11" s="10">
        <f>'Tabla Maestra'!N8</f>
        <v>72.19</v>
      </c>
    </row>
    <row r="14" spans="1:15" x14ac:dyDescent="0.25">
      <c r="B14" s="16" t="s">
        <v>38</v>
      </c>
    </row>
    <row r="19" spans="4:4" x14ac:dyDescent="0.25">
      <c r="D19" s="2" t="s">
        <v>52</v>
      </c>
    </row>
  </sheetData>
  <sheetProtection algorithmName="SHA-512" hashValue="ijNaKZNvBjwMzY+ag8Vs5XGP2JmgqZx1f3ByQtQySnx3AgBL9TWENEWrC+stOEPgDdPF+T6b644MR7MmowkV0g==" saltValue="6jlzU1vFK+HBH9elqcQ1AA==" spinCount="100000" sheet="1" formatCells="0" formatColumns="0" formatRows="0" insertColumns="0" insertRows="0" insertHyperlinks="0" deleteColumns="0" deleteRows="0" sort="0" autoFilter="0" pivotTables="0"/>
  <mergeCells count="4">
    <mergeCell ref="A1:B2"/>
    <mergeCell ref="C2:O2"/>
    <mergeCell ref="H3:O3"/>
    <mergeCell ref="H4:O6"/>
  </mergeCells>
  <hyperlinks>
    <hyperlink ref="H4:O6" r:id="rId1" display="WFS Tracking" xr:uid="{15B3CB92-FA18-430D-B5A9-1879294F3C98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date" allowBlank="1" showInputMessage="1" showErrorMessage="1" promptTitle="Fecha" prompt="El formato fecha tiene que ser DD/MM/AAAA" xr:uid="{AC7AC9DA-68B6-47C9-ACD4-04FABEEAE0D0}">
          <x14:formula1>
            <xm:f>'Tabla Maestra'!$R$1</xm:f>
          </x14:formula1>
          <x14:formula2>
            <xm:f>'Tabla Maestra'!$R$2</xm:f>
          </x14:formula2>
          <xm:sqref>C4:C5</xm:sqref>
        </x14:dataValidation>
        <x14:dataValidation type="list" allowBlank="1" showInputMessage="1" showErrorMessage="1" xr:uid="{AF87500C-16D8-4B3D-8C47-3056C056E17F}">
          <x14:formula1>
            <xm:f>'Tabla Maestra'!$P$1:$P$2</xm:f>
          </x14:formula1>
          <xm:sqref>C6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1529C-CA3B-4B77-B16C-F9DB96C4E09E}">
  <dimension ref="A1:O19"/>
  <sheetViews>
    <sheetView zoomScaleNormal="100" workbookViewId="0">
      <selection activeCell="B29" sqref="B29"/>
    </sheetView>
  </sheetViews>
  <sheetFormatPr baseColWidth="10" defaultColWidth="11.42578125" defaultRowHeight="15" x14ac:dyDescent="0.25"/>
  <cols>
    <col min="1" max="1" width="1.85546875" style="2" customWidth="1"/>
    <col min="2" max="2" width="28" style="2" customWidth="1"/>
    <col min="3" max="3" width="17" style="3" customWidth="1"/>
    <col min="4" max="4" width="18.85546875" style="2" customWidth="1"/>
    <col min="5" max="5" width="18" style="2" customWidth="1"/>
    <col min="6" max="14" width="11.42578125" style="2"/>
    <col min="15" max="15" width="21.28515625" style="2" customWidth="1"/>
    <col min="16" max="16384" width="11.42578125" style="2"/>
  </cols>
  <sheetData>
    <row r="1" spans="1:15" x14ac:dyDescent="0.25">
      <c r="A1" s="38" t="e" vm="1">
        <v>#VALUE!</v>
      </c>
      <c r="B1" s="38"/>
    </row>
    <row r="2" spans="1:15" ht="72" customHeight="1" x14ac:dyDescent="0.25">
      <c r="A2" s="38"/>
      <c r="B2" s="38"/>
      <c r="C2" s="54" t="s">
        <v>62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</row>
    <row r="3" spans="1:15" ht="15" customHeight="1" x14ac:dyDescent="0.25">
      <c r="C3" s="20" t="s">
        <v>39</v>
      </c>
      <c r="H3" s="39" t="s">
        <v>41</v>
      </c>
      <c r="I3" s="40"/>
      <c r="J3" s="40"/>
      <c r="K3" s="40"/>
      <c r="L3" s="40"/>
      <c r="M3" s="40"/>
      <c r="N3" s="40"/>
      <c r="O3" s="41"/>
    </row>
    <row r="4" spans="1:15" x14ac:dyDescent="0.25">
      <c r="B4" s="4" t="s">
        <v>42</v>
      </c>
      <c r="C4" s="13">
        <v>46023</v>
      </c>
      <c r="H4" s="42" t="s">
        <v>43</v>
      </c>
      <c r="I4" s="43"/>
      <c r="J4" s="43"/>
      <c r="K4" s="43"/>
      <c r="L4" s="43"/>
      <c r="M4" s="43"/>
      <c r="N4" s="43"/>
      <c r="O4" s="44"/>
    </row>
    <row r="5" spans="1:15" x14ac:dyDescent="0.25">
      <c r="B5" s="4" t="s">
        <v>44</v>
      </c>
      <c r="C5" s="13">
        <v>46023</v>
      </c>
      <c r="H5" s="45"/>
      <c r="I5" s="46"/>
      <c r="J5" s="46"/>
      <c r="K5" s="46"/>
      <c r="L5" s="46"/>
      <c r="M5" s="46"/>
      <c r="N5" s="46"/>
      <c r="O5" s="47"/>
    </row>
    <row r="6" spans="1:15" x14ac:dyDescent="0.25">
      <c r="B6" s="4" t="s">
        <v>45</v>
      </c>
      <c r="C6" s="14" t="s">
        <v>17</v>
      </c>
      <c r="H6" s="48"/>
      <c r="I6" s="49"/>
      <c r="J6" s="49"/>
      <c r="K6" s="49"/>
      <c r="L6" s="49"/>
      <c r="M6" s="49"/>
      <c r="N6" s="49"/>
      <c r="O6" s="50"/>
    </row>
    <row r="7" spans="1:15" x14ac:dyDescent="0.25">
      <c r="B7" s="4" t="s">
        <v>46</v>
      </c>
      <c r="C7" s="14" t="s">
        <v>47</v>
      </c>
    </row>
    <row r="8" spans="1:15" x14ac:dyDescent="0.25">
      <c r="B8" s="4" t="s">
        <v>48</v>
      </c>
      <c r="C8" s="14">
        <v>1</v>
      </c>
    </row>
    <row r="10" spans="1:15" x14ac:dyDescent="0.25">
      <c r="C10" s="5" t="s">
        <v>58</v>
      </c>
      <c r="D10" s="5"/>
      <c r="E10" s="5" t="s">
        <v>51</v>
      </c>
    </row>
    <row r="11" spans="1:15" x14ac:dyDescent="0.25">
      <c r="B11" s="4" t="s">
        <v>63</v>
      </c>
      <c r="C11" s="10">
        <f>'Tabla Maestra'!J10</f>
        <v>80.209999999999994</v>
      </c>
      <c r="D11" s="10"/>
      <c r="E11" s="10">
        <f>'Tabla Maestra'!N10</f>
        <v>80.209999999999994</v>
      </c>
    </row>
    <row r="14" spans="1:15" x14ac:dyDescent="0.25">
      <c r="B14" s="16" t="s">
        <v>38</v>
      </c>
    </row>
    <row r="19" spans="4:4" x14ac:dyDescent="0.25">
      <c r="D19" s="2" t="s">
        <v>52</v>
      </c>
    </row>
  </sheetData>
  <sheetProtection algorithmName="SHA-512" hashValue="eiM9Kj/jmXw5Z7lB502JMFNr6i8nwvNlksxoA+hz9BX9pxzy595zdmOOHssYRwc3+H447pxIRopXHylUmHDT0w==" saltValue="YtLmNdCwQ1iiR/8AlLoO4g==" spinCount="100000" sheet="1" formatCells="0" formatColumns="0" formatRows="0" insertColumns="0" insertRows="0" insertHyperlinks="0" deleteColumns="0" deleteRows="0" sort="0" autoFilter="0" pivotTables="0"/>
  <mergeCells count="4">
    <mergeCell ref="A1:B2"/>
    <mergeCell ref="C2:O2"/>
    <mergeCell ref="H3:O3"/>
    <mergeCell ref="H4:O6"/>
  </mergeCells>
  <hyperlinks>
    <hyperlink ref="H4:O6" r:id="rId1" display="WFS Tracking" xr:uid="{74B7F97C-0A54-4766-82EC-80F8BFF9935B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48B32B-60B0-4651-B4C7-678CCB7E9472}">
          <x14:formula1>
            <xm:f>'Tabla Maestra'!$P$1:$P$2</xm:f>
          </x14:formula1>
          <xm:sqref>C6</xm:sqref>
        </x14:dataValidation>
        <x14:dataValidation type="date" allowBlank="1" showInputMessage="1" showErrorMessage="1" promptTitle="Fecha" prompt="El formato fecha tiene que ser DD/MM/AAAA" xr:uid="{3C7030B4-82A7-40FB-BBB3-3CE50F575BF7}">
          <x14:formula1>
            <xm:f>'Tabla Maestra'!$R$1</xm:f>
          </x14:formula1>
          <x14:formula2>
            <xm:f>'Tabla Maestra'!$R$2</xm:f>
          </x14:formula2>
          <xm:sqref>C4:C5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5C4C4-C803-4D47-9143-BCBF84AC0CDE}">
  <dimension ref="A1:O19"/>
  <sheetViews>
    <sheetView tabSelected="1" zoomScaleNormal="100" workbookViewId="0">
      <selection activeCell="E21" sqref="E21"/>
    </sheetView>
  </sheetViews>
  <sheetFormatPr baseColWidth="10" defaultColWidth="11.42578125" defaultRowHeight="15" x14ac:dyDescent="0.25"/>
  <cols>
    <col min="1" max="1" width="1.85546875" style="2" customWidth="1"/>
    <col min="2" max="2" width="28" style="2" customWidth="1"/>
    <col min="3" max="3" width="17" style="3" customWidth="1"/>
    <col min="4" max="4" width="18.85546875" style="2" customWidth="1"/>
    <col min="5" max="5" width="18" style="2" customWidth="1"/>
    <col min="6" max="14" width="11.42578125" style="2"/>
    <col min="15" max="15" width="21.28515625" style="2" customWidth="1"/>
    <col min="16" max="16384" width="11.42578125" style="2"/>
  </cols>
  <sheetData>
    <row r="1" spans="1:15" x14ac:dyDescent="0.25">
      <c r="A1" s="38" t="e" vm="1">
        <v>#VALUE!</v>
      </c>
      <c r="B1" s="38"/>
    </row>
    <row r="2" spans="1:15" ht="72" customHeight="1" x14ac:dyDescent="0.25">
      <c r="A2" s="38"/>
      <c r="B2" s="38"/>
      <c r="C2" s="51" t="s">
        <v>67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</row>
    <row r="3" spans="1:15" ht="15" customHeight="1" x14ac:dyDescent="0.25">
      <c r="C3" s="20" t="s">
        <v>39</v>
      </c>
      <c r="H3" s="39" t="s">
        <v>41</v>
      </c>
      <c r="I3" s="40"/>
      <c r="J3" s="40"/>
      <c r="K3" s="40"/>
      <c r="L3" s="40"/>
      <c r="M3" s="40"/>
      <c r="N3" s="40"/>
      <c r="O3" s="41"/>
    </row>
    <row r="4" spans="1:15" x14ac:dyDescent="0.25">
      <c r="B4" s="4" t="s">
        <v>42</v>
      </c>
      <c r="C4" s="13">
        <v>46023</v>
      </c>
      <c r="H4" s="42" t="s">
        <v>43</v>
      </c>
      <c r="I4" s="43"/>
      <c r="J4" s="43"/>
      <c r="K4" s="43"/>
      <c r="L4" s="43"/>
      <c r="M4" s="43"/>
      <c r="N4" s="43"/>
      <c r="O4" s="44"/>
    </row>
    <row r="5" spans="1:15" x14ac:dyDescent="0.25">
      <c r="B5" s="4" t="s">
        <v>44</v>
      </c>
      <c r="C5" s="13">
        <v>46023</v>
      </c>
      <c r="H5" s="45"/>
      <c r="I5" s="46"/>
      <c r="J5" s="46"/>
      <c r="K5" s="46"/>
      <c r="L5" s="46"/>
      <c r="M5" s="46"/>
      <c r="N5" s="46"/>
      <c r="O5" s="47"/>
    </row>
    <row r="6" spans="1:15" x14ac:dyDescent="0.25">
      <c r="B6" s="4" t="s">
        <v>45</v>
      </c>
      <c r="C6" s="14" t="s">
        <v>17</v>
      </c>
      <c r="H6" s="48"/>
      <c r="I6" s="49"/>
      <c r="J6" s="49"/>
      <c r="K6" s="49"/>
      <c r="L6" s="49"/>
      <c r="M6" s="49"/>
      <c r="N6" s="49"/>
      <c r="O6" s="50"/>
    </row>
    <row r="7" spans="1:15" x14ac:dyDescent="0.25">
      <c r="B7" s="4" t="s">
        <v>46</v>
      </c>
      <c r="C7" s="14" t="s">
        <v>47</v>
      </c>
    </row>
    <row r="8" spans="1:15" x14ac:dyDescent="0.25">
      <c r="B8" s="4" t="s">
        <v>48</v>
      </c>
      <c r="C8" s="14">
        <v>100</v>
      </c>
    </row>
    <row r="10" spans="1:15" x14ac:dyDescent="0.25">
      <c r="C10" s="5" t="s">
        <v>54</v>
      </c>
      <c r="D10" s="5" t="s">
        <v>55</v>
      </c>
      <c r="E10" s="5" t="s">
        <v>51</v>
      </c>
    </row>
    <row r="11" spans="1:15" x14ac:dyDescent="0.25">
      <c r="B11" s="4" t="s">
        <v>64</v>
      </c>
      <c r="C11" s="10">
        <f>'Tabla Maestra'!J12</f>
        <v>0</v>
      </c>
      <c r="D11" s="10">
        <f>'Tabla Maestra'!M12</f>
        <v>0</v>
      </c>
      <c r="E11" s="10">
        <f>'Tabla Maestra'!N12</f>
        <v>0</v>
      </c>
    </row>
    <row r="14" spans="1:15" x14ac:dyDescent="0.25">
      <c r="B14" s="16" t="s">
        <v>38</v>
      </c>
    </row>
    <row r="19" spans="4:4" x14ac:dyDescent="0.25">
      <c r="D19" s="2" t="s">
        <v>52</v>
      </c>
    </row>
  </sheetData>
  <sheetProtection algorithmName="SHA-512" hashValue="KurB2C8zeDAw53/gAqItD9lPOn5JCktBnXxFrC3e+gon7cv1JNJCZoJh5bolw12ahOTrrshhCWOFxky5wl7HmQ==" saltValue="EaJ2NXRaQ9wKSTNsLnjs6g==" spinCount="100000" sheet="1" formatCells="0" formatColumns="0" formatRows="0" insertColumns="0" insertRows="0" insertHyperlinks="0" deleteColumns="0" deleteRows="0" sort="0" autoFilter="0" pivotTables="0"/>
  <mergeCells count="4">
    <mergeCell ref="A1:B2"/>
    <mergeCell ref="C2:O2"/>
    <mergeCell ref="H3:O3"/>
    <mergeCell ref="H4:O6"/>
  </mergeCells>
  <hyperlinks>
    <hyperlink ref="H4:O6" r:id="rId1" display="WFS Tracking" xr:uid="{C26A4DD1-27F6-47D0-A029-FF521066D2B8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51DC2E2-62D4-4A37-ACB1-C8AB51687618}">
          <x14:formula1>
            <xm:f>'Tabla Maestra'!$P$1:$P$2</xm:f>
          </x14:formula1>
          <xm:sqref>C6</xm:sqref>
        </x14:dataValidation>
        <x14:dataValidation type="date" allowBlank="1" showInputMessage="1" showErrorMessage="1" promptTitle="Fecha" prompt="El formato fecha tiene que ser DD/MM/AAAA" xr:uid="{11458808-630E-4A3F-B76A-174A1CC91290}">
          <x14:formula1>
            <xm:f>'Tabla Maestra'!$R$1</xm:f>
          </x14:formula1>
          <x14:formula2>
            <xm:f>'Tabla Maestra'!$R$2</xm:f>
          </x14:formula2>
          <xm:sqref>C4:C5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E7301-4CD1-4C82-BAC3-3A6996134C9C}">
  <dimension ref="A1:O19"/>
  <sheetViews>
    <sheetView zoomScaleNormal="100" workbookViewId="0">
      <selection activeCell="C5" sqref="C5"/>
    </sheetView>
  </sheetViews>
  <sheetFormatPr baseColWidth="10" defaultColWidth="11.42578125" defaultRowHeight="15" x14ac:dyDescent="0.25"/>
  <cols>
    <col min="1" max="1" width="1.85546875" style="2" customWidth="1"/>
    <col min="2" max="2" width="28" style="2" customWidth="1"/>
    <col min="3" max="3" width="17" style="3" customWidth="1"/>
    <col min="4" max="4" width="18.85546875" style="2" customWidth="1"/>
    <col min="5" max="5" width="18" style="2" customWidth="1"/>
    <col min="6" max="14" width="11.42578125" style="2"/>
    <col min="15" max="15" width="21.28515625" style="2" customWidth="1"/>
    <col min="16" max="16384" width="11.42578125" style="2"/>
  </cols>
  <sheetData>
    <row r="1" spans="1:15" x14ac:dyDescent="0.25">
      <c r="A1" s="38" t="e" vm="1">
        <v>#VALUE!</v>
      </c>
      <c r="B1" s="38"/>
    </row>
    <row r="2" spans="1:15" ht="72" customHeight="1" x14ac:dyDescent="0.25">
      <c r="A2" s="38"/>
      <c r="B2" s="38"/>
      <c r="C2" s="51" t="s">
        <v>67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</row>
    <row r="3" spans="1:15" ht="15" customHeight="1" x14ac:dyDescent="0.25">
      <c r="C3" s="20" t="s">
        <v>39</v>
      </c>
      <c r="H3" s="39" t="s">
        <v>41</v>
      </c>
      <c r="I3" s="40"/>
      <c r="J3" s="40"/>
      <c r="K3" s="40"/>
      <c r="L3" s="40"/>
      <c r="M3" s="40"/>
      <c r="N3" s="40"/>
      <c r="O3" s="41"/>
    </row>
    <row r="4" spans="1:15" x14ac:dyDescent="0.25">
      <c r="B4" s="4" t="s">
        <v>42</v>
      </c>
      <c r="C4" s="13">
        <v>46023</v>
      </c>
      <c r="H4" s="42" t="s">
        <v>43</v>
      </c>
      <c r="I4" s="43"/>
      <c r="J4" s="43"/>
      <c r="K4" s="43"/>
      <c r="L4" s="43"/>
      <c r="M4" s="43"/>
      <c r="N4" s="43"/>
      <c r="O4" s="44"/>
    </row>
    <row r="5" spans="1:15" x14ac:dyDescent="0.25">
      <c r="B5" s="4" t="s">
        <v>44</v>
      </c>
      <c r="C5" s="13">
        <v>46025</v>
      </c>
      <c r="H5" s="45"/>
      <c r="I5" s="46"/>
      <c r="J5" s="46"/>
      <c r="K5" s="46"/>
      <c r="L5" s="46"/>
      <c r="M5" s="46"/>
      <c r="N5" s="46"/>
      <c r="O5" s="47"/>
    </row>
    <row r="6" spans="1:15" x14ac:dyDescent="0.25">
      <c r="B6" s="4" t="s">
        <v>45</v>
      </c>
      <c r="C6" s="14" t="s">
        <v>17</v>
      </c>
      <c r="H6" s="48"/>
      <c r="I6" s="49"/>
      <c r="J6" s="49"/>
      <c r="K6" s="49"/>
      <c r="L6" s="49"/>
      <c r="M6" s="49"/>
      <c r="N6" s="49"/>
      <c r="O6" s="50"/>
    </row>
    <row r="7" spans="1:15" x14ac:dyDescent="0.25">
      <c r="B7" s="4" t="s">
        <v>46</v>
      </c>
      <c r="C7" s="14" t="s">
        <v>47</v>
      </c>
    </row>
    <row r="8" spans="1:15" x14ac:dyDescent="0.25">
      <c r="B8" s="4" t="s">
        <v>48</v>
      </c>
      <c r="C8" s="14">
        <v>100</v>
      </c>
    </row>
    <row r="10" spans="1:15" x14ac:dyDescent="0.25">
      <c r="C10" s="5" t="s">
        <v>54</v>
      </c>
      <c r="D10" s="5" t="s">
        <v>55</v>
      </c>
      <c r="E10" s="5" t="s">
        <v>51</v>
      </c>
    </row>
    <row r="11" spans="1:15" x14ac:dyDescent="0.25">
      <c r="B11" s="4" t="s">
        <v>64</v>
      </c>
      <c r="C11" s="10">
        <f>'Tabla Maestra'!J14</f>
        <v>44.910000000000004</v>
      </c>
      <c r="D11" s="10">
        <f>'Tabla Maestra'!M14</f>
        <v>0</v>
      </c>
      <c r="E11" s="10">
        <f>'Tabla Maestra'!N14</f>
        <v>68.62</v>
      </c>
    </row>
    <row r="14" spans="1:15" x14ac:dyDescent="0.25">
      <c r="B14" s="16" t="s">
        <v>38</v>
      </c>
    </row>
    <row r="19" spans="4:4" x14ac:dyDescent="0.25">
      <c r="D19" s="2" t="s">
        <v>52</v>
      </c>
    </row>
  </sheetData>
  <sheetProtection algorithmName="SHA-512" hashValue="+uvrGHyxG72hD26RttIs3zxSrGsI8QwC3LlawomFzZP7z6V3BBLA8WSESbDN7j9L2F3XSw6bTvRFwYaqV0ArgA==" saltValue="zk70m4qhbxLcx47Hg6o7Uw==" spinCount="100000" sheet="1" formatCells="0" formatColumns="0" formatRows="0" insertColumns="0" insertRows="0" insertHyperlinks="0" deleteColumns="0" deleteRows="0" sort="0" autoFilter="0" pivotTables="0"/>
  <mergeCells count="4">
    <mergeCell ref="A1:B2"/>
    <mergeCell ref="C2:O2"/>
    <mergeCell ref="H3:O3"/>
    <mergeCell ref="H4:O6"/>
  </mergeCells>
  <hyperlinks>
    <hyperlink ref="H4:O6" r:id="rId1" display="WFS Tracking" xr:uid="{633B9093-A004-4BB7-84B2-69943455E94F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date" allowBlank="1" showInputMessage="1" showErrorMessage="1" promptTitle="Fecha" prompt="El formato fecha tiene que ser DD/MM/AAAA" xr:uid="{FFCFC369-2636-4B8E-8DB1-E4B84AE971B8}">
          <x14:formula1>
            <xm:f>'Tabla Maestra'!$R$1</xm:f>
          </x14:formula1>
          <x14:formula2>
            <xm:f>'Tabla Maestra'!$R$2</xm:f>
          </x14:formula2>
          <xm:sqref>C4:C5</xm:sqref>
        </x14:dataValidation>
        <x14:dataValidation type="list" allowBlank="1" showInputMessage="1" showErrorMessage="1" xr:uid="{D1D0DC03-B453-4D71-AE79-37BEFECB4445}">
          <x14:formula1>
            <xm:f>'Tabla Maestra'!$P$1:$P$2</xm:f>
          </x14:formula1>
          <xm:sqref>C6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b476c2-f23a-457f-95e7-c4f8e2b90b3f" xsi:nil="true"/>
    <lcf76f155ced4ddcb4097134ff3c332f xmlns="0af522a8-9208-488e-993d-9a3188328c6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4BC55858CF784A9BFF569F60313888" ma:contentTypeVersion="14" ma:contentTypeDescription="Crear nuevo documento." ma:contentTypeScope="" ma:versionID="c9dd772a7d4b8a2bc257d969f4437931">
  <xsd:schema xmlns:xsd="http://www.w3.org/2001/XMLSchema" xmlns:xs="http://www.w3.org/2001/XMLSchema" xmlns:p="http://schemas.microsoft.com/office/2006/metadata/properties" xmlns:ns2="0af522a8-9208-488e-993d-9a3188328c64" xmlns:ns3="a8b476c2-f23a-457f-95e7-c4f8e2b90b3f" targetNamespace="http://schemas.microsoft.com/office/2006/metadata/properties" ma:root="true" ma:fieldsID="0edc4ca20e6ad702893714c521d5a3cb" ns2:_="" ns3:_="">
    <xsd:import namespace="0af522a8-9208-488e-993d-9a3188328c64"/>
    <xsd:import namespace="a8b476c2-f23a-457f-95e7-c4f8e2b90b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522a8-9208-488e-993d-9a3188328c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051c2199-940d-4c0c-97f4-9560a85f3e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b476c2-f23a-457f-95e7-c4f8e2b90b3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3055899-e54f-4d55-9cc9-d8dd3c2fe7b1}" ma:internalName="TaxCatchAll" ma:showField="CatchAllData" ma:web="a8b476c2-f23a-457f-95e7-c4f8e2b90b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D89C0C-4018-4EC2-84C4-B822C9C7E9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7819AF-3513-4B27-ADB2-D005A48AED0B}">
  <ds:schemaRefs>
    <ds:schemaRef ds:uri="http://schemas.microsoft.com/office/2006/metadata/properties"/>
    <ds:schemaRef ds:uri="http://schemas.microsoft.com/office/infopath/2007/PartnerControls"/>
    <ds:schemaRef ds:uri="a8b476c2-f23a-457f-95e7-c4f8e2b90b3f"/>
    <ds:schemaRef ds:uri="0af522a8-9208-488e-993d-9a3188328c64"/>
  </ds:schemaRefs>
</ds:datastoreItem>
</file>

<file path=customXml/itemProps3.xml><?xml version="1.0" encoding="utf-8"?>
<ds:datastoreItem xmlns:ds="http://schemas.openxmlformats.org/officeDocument/2006/customXml" ds:itemID="{0423E84C-E7C8-44C0-9D1A-DC61F1E9FEED}"/>
</file>

<file path=docMetadata/LabelInfo.xml><?xml version="1.0" encoding="utf-8"?>
<clbl:labelList xmlns:clbl="http://schemas.microsoft.com/office/2020/mipLabelMetadata">
  <clbl:label id="{246fe7a3-f7a9-4120-a335-2446bea2473a}" enabled="0" method="" siteId="{246fe7a3-f7a9-4120-a335-2446bea2473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Tabla Maestra</vt:lpstr>
      <vt:lpstr>Indice</vt:lpstr>
      <vt:lpstr>01-Carga General</vt:lpstr>
      <vt:lpstr>02-Camara Frigorifica</vt:lpstr>
      <vt:lpstr>03-Animales Vivos</vt:lpstr>
      <vt:lpstr>04-Mercancias Especiales</vt:lpstr>
      <vt:lpstr>05-Mercancias Vulnerables</vt:lpstr>
      <vt:lpstr>06-Mercancia Peligrosa(Con DGD)</vt:lpstr>
      <vt:lpstr>06-Mercancia Peligrosa(Sin DGD)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María HINOJAL</dc:creator>
  <cp:keywords/>
  <dc:description/>
  <cp:lastModifiedBy>Javier DEL MORAL</cp:lastModifiedBy>
  <cp:revision/>
  <dcterms:created xsi:type="dcterms:W3CDTF">2024-05-16T13:26:28Z</dcterms:created>
  <dcterms:modified xsi:type="dcterms:W3CDTF">2026-06-11T13:58:59Z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0x010100A14BC55858CF784A9BFF569F60313888</vt:lpwstr>
  </property>
  <property fmtid="{D5CDD505-2E9C-101B-9397-08002B2CF9AE}" pid="3" name="MediaServiceImageTags">
    <vt:lpwstr/>
  </property>
</Properties>
</file>