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007149-my.sharepoint.com/personal/vbrody_wfs_aero/Documents/Skrivebord/Accounting/Storage Calculators/Calculators 2026/"/>
    </mc:Choice>
  </mc:AlternateContent>
  <xr:revisionPtr revIDLastSave="916" documentId="8_{D9FB1291-8037-459B-923A-84110314137A}" xr6:coauthVersionLast="47" xr6:coauthVersionMax="47" xr10:uidLastSave="{E407EB79-2675-470E-84A9-2A10F02A6341}"/>
  <workbookProtection workbookAlgorithmName="SHA-512" workbookHashValue="DWgorJSxcmMe5Qtx+QOP5jtbEy7SX/V82BiXPrahW6WMiqYsqhochh/sHaxDHrejhg4wGU0VWzm1rHBXqOCS/g==" workbookSaltValue="IAuij0fkVpTGcZQxr4S+2A==" workbookSpinCount="100000" lockStructure="1"/>
  <bookViews>
    <workbookView xWindow="-108" yWindow="-108" windowWidth="30936" windowHeight="16776" xr2:uid="{AA8C8338-F372-415D-95BE-C02408ACA75E}"/>
  </bookViews>
  <sheets>
    <sheet name="Sheet1" sheetId="1" r:id="rId1"/>
    <sheet name="calc" sheetId="2" state="hidden" r:id="rId2"/>
  </sheets>
  <definedNames>
    <definedName name="EkstraFridage">calc!$C$1</definedName>
    <definedName name="EndTime">Sheet1!$C$13</definedName>
    <definedName name="Helligdage">calc!$F$2:$F$26</definedName>
    <definedName name="måneder">Sheet1!#REF!</definedName>
    <definedName name="StartTime">Sheet1!$C$12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4" i="1"/>
  <c r="C21" i="1" l="1"/>
  <c r="C22" i="1" s="1"/>
  <c r="A3" i="2" l="1"/>
  <c r="B3" i="2" s="1"/>
  <c r="B2" i="2"/>
  <c r="D2" i="2" l="1"/>
  <c r="E2" i="2" l="1"/>
  <c r="C1" i="2" s="1"/>
  <c r="C9" i="1"/>
  <c r="C23" i="1" s="1"/>
  <c r="C3" i="2" l="1"/>
  <c r="A4" i="2"/>
  <c r="A5" i="2" s="1"/>
  <c r="A6" i="2" s="1"/>
  <c r="A7" i="2" s="1"/>
  <c r="A8" i="2" s="1"/>
  <c r="A9" i="2" s="1"/>
  <c r="C2" i="2" l="1"/>
  <c r="B4" i="2" s="1"/>
  <c r="C4" i="2" l="1"/>
  <c r="B5" i="2" s="1"/>
  <c r="C5" i="2" s="1"/>
  <c r="B6" i="2" l="1"/>
  <c r="C6" i="2" s="1"/>
  <c r="B7" i="2" l="1"/>
  <c r="C7" i="2" l="1"/>
  <c r="B8" i="2" s="1"/>
  <c r="C8" i="2" s="1"/>
  <c r="B9" i="2" s="1"/>
  <c r="C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tc={D3D0E244-DBAF-4EAD-8C35-43EEC624B236}</author>
    <author>tc={6C64B039-AA5F-4536-AFF4-B2C5BE9032A1}</author>
  </authors>
  <commentList>
    <comment ref="B16" authorId="0" shapeId="0" xr:uid="{D3D0E244-DBAF-4EAD-8C35-43EEC624B236}">
      <text>
        <t>[Threaded comment]
Your version of Excel allows you to read this threaded comment; however, any edits to it will get removed if the file is opened in a newer version of Excel. Learn more: https://go.microsoft.com/fwlink/?linkid=870924
Comment:
    Pharma:PIL, PPH, PPM, PPL
Special: COL, CRT, FRZ, PER, PES, DGR, HUM, GMO</t>
      </text>
    </comment>
    <comment ref="C22" authorId="1" shapeId="0" xr:uid="{6C64B039-AA5F-4536-AFF4-B2C5BE9032A1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which is applied per started day per 100KG for the entire period, beyond free storage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tc={891766D5-31C2-4A17-9BDF-886A91D9B05B}</author>
  </authors>
  <commentList>
    <comment ref="F1" authorId="0" shapeId="0" xr:uid="{891766D5-31C2-4A17-9BDF-886A91D9B05B}">
      <text>
        <t>[Threaded comment]
Your version of Excel allows you to read this threaded comment; however, any edits to it will get removed if the file is opened in a newer version of Excel. Learn more: https://go.microsoft.com/fwlink/?linkid=870924
Comment:
    Helligdage 2026 • Helligdage Danmark NOTE: Nationale helligdage er brugt og Store Bededag fjernet</t>
      </text>
    </comment>
  </commentList>
</comments>
</file>

<file path=xl/sharedStrings.xml><?xml version="1.0" encoding="utf-8"?>
<sst xmlns="http://schemas.openxmlformats.org/spreadsheetml/2006/main" count="32" uniqueCount="24">
  <si>
    <t>WFS - CPH</t>
  </si>
  <si>
    <t>Import Storage Price Calculator</t>
  </si>
  <si>
    <t>Chargeable Weight (Kg)</t>
  </si>
  <si>
    <t>Rounded Weight (Kg)</t>
  </si>
  <si>
    <t>Start date (Notification of arrival)</t>
  </si>
  <si>
    <t>Pickup date</t>
  </si>
  <si>
    <t>End of free period</t>
  </si>
  <si>
    <t>General/Special/Pharma</t>
  </si>
  <si>
    <t>General</t>
  </si>
  <si>
    <t>Total Days Stored</t>
  </si>
  <si>
    <t>Paid days</t>
  </si>
  <si>
    <t>Day rate/100 kg</t>
  </si>
  <si>
    <t xml:space="preserve">Valid through 31-12-2026, or next THC release </t>
  </si>
  <si>
    <t>Revised: 01-01-2026</t>
  </si>
  <si>
    <t>Helligdagstjek</t>
  </si>
  <si>
    <t>Weekendtjek</t>
  </si>
  <si>
    <t>Helligdage</t>
  </si>
  <si>
    <t>Rate datavalidation</t>
  </si>
  <si>
    <t>Low</t>
  </si>
  <si>
    <t>Special</t>
  </si>
  <si>
    <t>High</t>
  </si>
  <si>
    <t>Pharma</t>
  </si>
  <si>
    <t>Min</t>
  </si>
  <si>
    <t>Total (Pharma min 1.400 DKK)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</si>
</sst>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]dd/mm/yyyy;@" x16r2:formatCode16="[$-en-DK,1]dd/mm/yyyy;@"/>
    <numFmt numFmtId="165" formatCode="_-* #,##0.00\ [$kr.-406]_-;\-* #,##0.00\ [$kr.-406]_-;_-* &quot;-&quot;??\ [$kr.-406]_-;_-@_-"/>
    <numFmt numFmtId="166" formatCode="#,##0.00\ &quot;kr.&quot;"/>
    <numFmt numFmtId="167" formatCode="dd/mm/yy;@"/>
    <numFmt numFmtId="168" formatCode="d/m/yy\ 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2" fontId="0" fillId="0" borderId="0" xfId="0" applyNumberFormat="1"/>
    <xf numFmtId="164" fontId="0" fillId="0" borderId="0" xfId="0" applyNumberFormat="1"/>
    <xf numFmtId="14" fontId="0" fillId="0" borderId="0" xfId="0" applyNumberFormat="1"/>
    <xf numFmtId="20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22" fontId="1" fillId="2" borderId="5" xfId="0" applyNumberFormat="1" applyFont="1" applyFill="1" applyBorder="1"/>
    <xf numFmtId="22" fontId="0" fillId="2" borderId="5" xfId="0" applyNumberFormat="1" applyFill="1" applyBorder="1"/>
    <xf numFmtId="165" fontId="0" fillId="2" borderId="8" xfId="0" applyNumberFormat="1" applyFill="1" applyBorder="1"/>
    <xf numFmtId="165" fontId="1" fillId="2" borderId="9" xfId="0" applyNumberFormat="1" applyFont="1" applyFill="1" applyBorder="1"/>
    <xf numFmtId="2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6" fontId="0" fillId="0" borderId="0" xfId="0" applyNumberFormat="1"/>
    <xf numFmtId="0" fontId="3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0" borderId="10" xfId="0" applyBorder="1"/>
    <xf numFmtId="0" fontId="0" fillId="2" borderId="3" xfId="0" applyFill="1" applyBorder="1"/>
    <xf numFmtId="0" fontId="3" fillId="2" borderId="6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8" xfId="0" applyNumberFormat="1" applyFont="1" applyFill="1" applyBorder="1"/>
    <xf numFmtId="22" fontId="0" fillId="4" borderId="0" xfId="0" applyNumberFormat="1" applyFill="1"/>
    <xf numFmtId="0" fontId="0" fillId="4" borderId="0" xfId="0" applyFill="1"/>
    <xf numFmtId="167" fontId="0" fillId="3" borderId="1" xfId="0" applyNumberFormat="1" applyFill="1" applyBorder="1" applyProtection="1">
      <protection locked="0"/>
    </xf>
    <xf numFmtId="168" fontId="0" fillId="0" borderId="0" xfId="0" applyNumberFormat="1"/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" fontId="0" fillId="2" borderId="5" xfId="0" applyNumberForma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2297429</xdr:colOff>
      <xdr:row>2</xdr:row>
      <xdr:rowOff>57150</xdr:rowOff>
    </xdr:from>
    <xdr:to>
      <xdr:col>3</xdr:col>
      <xdr:colOff>54642</xdr:colOff>
      <xdr:row>5</xdr:row>
      <xdr:rowOff>135094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1636D-FC8D-8B73-52C7-4B0235C02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7979" y="428625"/>
          <a:ext cx="1380523" cy="7065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 Talbert Stelzig BRODY" id="{0725FFE8-6336-41B3-A887-76EBDB0B7858}" userId="S::vbrody@wfs.aero::2d620d86-b02a-49cb-8dd1-8b74c2e8b5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4-01-10T11:34:37.00" personId="{0725FFE8-6336-41B3-A887-76EBDB0B7858}" id="{D3D0E244-DBAF-4EAD-8C35-43EEC624B236}">
    <text>Pharma:PIL, PPH, PPM, PPL
Special: COL, CRT, FRZ, PER, PES, DGR, HUM, GMO</text>
  </threadedComment>
  <threadedComment ref="C22" dT="2023-04-28T13:51:45.75" personId="{0725FFE8-6336-41B3-A887-76EBDB0B7858}" id="{6C64B039-AA5F-4536-AFF4-B2C5BE9032A1}">
    <text>Rate which is applied per started day per 100KG for the entire period, beyond free storage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4-01-10T11:24:27.04" personId="{0725FFE8-6336-41B3-A887-76EBDB0B7858}" id="{891766D5-31C2-4A17-9BDF-886A91D9B05B}">
    <text>Helligdage 2026 • Helligdage Danmark NOTE: Nationale helligdage er brugt og Store Bededag fjernet</text>
    <extLst>
      <x:ext xmlns:xltc2="http://schemas.microsoft.com/office/spreadsheetml/2020/threadedcomments2" uri="{F7C98A9C-CBB3-438F-8F68-D28B6AF4A901}">
        <xltc2:checksum>3529543354</xltc2:checksum>
        <xltc2:hyperlink startIndex="0" length="36" url="https://helligdage-dk.dk/helligdage-2026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E9BB-C982-4BCB-A135-4C46E3F597D0}">
  <dimension ref="B2:M25"/>
  <sheetViews>
    <sheetView tabSelected="1" workbookViewId="0">
      <selection activeCell="C28" sqref="C28"/>
    </sheetView>
  </sheetViews>
  <sheetFormatPr defaultRowHeight="14.4" x14ac:dyDescent="0.3"/>
  <cols>
    <col min="1" max="1" width="8.6640625" customWidth="1"/>
    <col min="2" max="2" width="35.44140625" bestFit="1" customWidth="1"/>
    <col min="3" max="3" width="17.44140625" customWidth="1"/>
    <col min="4" max="4" width="8.6640625" customWidth="1"/>
    <col min="5" max="5" width="12.5546875" bestFit="1" customWidth="1"/>
    <col min="6" max="10" width="10.5546875" bestFit="1" customWidth="1"/>
    <col min="11" max="13" width="8.6640625" customWidth="1"/>
  </cols>
  <sheetData>
    <row r="2" spans="2:13" ht="15" thickBot="1" x14ac:dyDescent="0.35">
      <c r="C2" s="19"/>
    </row>
    <row r="3" spans="2:13" ht="17.399999999999999" customHeight="1" x14ac:dyDescent="0.3">
      <c r="B3" s="5" t="s">
        <v>0</v>
      </c>
      <c r="C3" s="20"/>
    </row>
    <row r="4" spans="2:13" ht="18" customHeight="1" x14ac:dyDescent="0.3">
      <c r="B4" s="31" t="s">
        <v>1</v>
      </c>
      <c r="C4" s="7"/>
    </row>
    <row r="5" spans="2:13" ht="14.4" customHeight="1" x14ac:dyDescent="0.3">
      <c r="B5" s="31"/>
      <c r="C5" s="17"/>
    </row>
    <row r="6" spans="2:13" ht="14.4" customHeight="1" thickBot="1" x14ac:dyDescent="0.35">
      <c r="B6" s="32"/>
      <c r="C6" s="18"/>
    </row>
    <row r="7" spans="2:13" ht="15" thickBot="1" x14ac:dyDescent="0.35">
      <c r="B7" s="6"/>
      <c r="C7" s="7"/>
    </row>
    <row r="8" spans="2:13" ht="15" thickBot="1" x14ac:dyDescent="0.35">
      <c r="B8" s="28" t="s">
        <v>2</v>
      </c>
      <c r="C8" s="15">
        <v>45</v>
      </c>
    </row>
    <row r="9" spans="2:13" x14ac:dyDescent="0.3">
      <c r="B9" s="29" t="s">
        <v>3</v>
      </c>
      <c r="C9" s="9">
        <f>CEILING(C8,100)</f>
        <v>100</v>
      </c>
    </row>
    <row r="10" spans="2:13" x14ac:dyDescent="0.3">
      <c r="B10" s="28"/>
      <c r="C10" s="7"/>
    </row>
    <row r="11" spans="2:13" ht="15" thickBot="1" x14ac:dyDescent="0.35">
      <c r="B11" s="28"/>
      <c r="C11" s="7"/>
    </row>
    <row r="12" spans="2:13" ht="15" thickBot="1" x14ac:dyDescent="0.35">
      <c r="B12" s="28" t="s">
        <v>4</v>
      </c>
      <c r="C12" s="26">
        <v>46026</v>
      </c>
      <c r="D12" s="1"/>
    </row>
    <row r="13" spans="2:13" ht="15" thickBot="1" x14ac:dyDescent="0.35">
      <c r="B13" s="28" t="s">
        <v>5</v>
      </c>
      <c r="C13" s="26">
        <v>46026</v>
      </c>
      <c r="F13" s="27"/>
      <c r="G13" s="27"/>
      <c r="H13" s="27"/>
      <c r="I13" s="27"/>
      <c r="J13" s="27"/>
      <c r="K13" s="27"/>
      <c r="L13" s="27"/>
      <c r="M13" s="27"/>
    </row>
    <row r="14" spans="2:13" x14ac:dyDescent="0.3">
      <c r="B14" s="29" t="s">
        <v>6</v>
      </c>
      <c r="C14" s="10">
        <f>WORKDAY(StartTime,1,calc!F2:F9)+(1/24*23.99)</f>
        <v>46027.999583333331</v>
      </c>
    </row>
    <row r="15" spans="2:13" ht="15" thickBot="1" x14ac:dyDescent="0.35">
      <c r="B15" s="28"/>
      <c r="C15" s="11"/>
    </row>
    <row r="16" spans="2:13" ht="15" thickBot="1" x14ac:dyDescent="0.35">
      <c r="B16" s="28" t="s">
        <v>7</v>
      </c>
      <c r="C16" s="14" t="s">
        <v>8</v>
      </c>
    </row>
    <row r="17" spans="2:3" x14ac:dyDescent="0.3">
      <c r="B17" s="28"/>
      <c r="C17" s="11"/>
    </row>
    <row r="18" spans="2:3" x14ac:dyDescent="0.3">
      <c r="B18" s="28"/>
      <c r="C18" s="11"/>
    </row>
    <row r="19" spans="2:3" x14ac:dyDescent="0.3">
      <c r="B19" s="28" t="s">
        <v>9</v>
      </c>
      <c r="C19" s="30">
        <f>EndTime-C12+1</f>
        <v>1</v>
      </c>
    </row>
    <row r="20" spans="2:3" x14ac:dyDescent="0.3">
      <c r="B20" s="28"/>
      <c r="C20" s="7"/>
    </row>
    <row r="21" spans="2:3" x14ac:dyDescent="0.3">
      <c r="B21" s="28" t="s">
        <v>10</v>
      </c>
      <c r="C21" s="30">
        <f>MAX(ROUNDUP(EndTime-C14,0),0)</f>
        <v>0</v>
      </c>
    </row>
    <row r="22" spans="2:3" x14ac:dyDescent="0.3">
      <c r="B22" s="28" t="s">
        <v>11</v>
      </c>
      <c r="C22" s="12" t="str">
        <f>IF(C21&lt;=0,"Free",IF(C16="General",IF(C21&lt;=1,calc!K2,calc!K3),IF(C16="Special",IF(C21&lt;=1,calc!K6,calc!K7),IF(C16="Pharma",IF(C21&lt;=1,calc!K10,calc!K11),"Check fields"))))</f>
        <v>Free</v>
      </c>
    </row>
    <row r="23" spans="2:3" ht="15" thickBot="1" x14ac:dyDescent="0.35">
      <c r="B23" s="8" t="s">
        <v>23</v>
      </c>
      <c r="C23" s="13" t="str">
        <f>IF(C22="Free","0",IF(C16="Pharma",MAX(C9*C22/100*C21,calc!K12),C22/100*C21*C9))</f>
        <v>0</v>
      </c>
    </row>
    <row r="24" spans="2:3" ht="15" thickTop="1" x14ac:dyDescent="0.3">
      <c r="B24" s="22"/>
      <c r="C24" s="23"/>
    </row>
    <row r="25" spans="2:3" ht="15" thickBot="1" x14ac:dyDescent="0.35">
      <c r="B25" s="21" t="s">
        <v>12</v>
      </c>
      <c r="C25" s="18" t="s">
        <v>13</v>
      </c>
    </row>
  </sheetData>
  <sheetProtection algorithmName="SHA-512" hashValue="2zQV52dIPpAY5GPivGmu6zpnyHOu4s4d6ix7C6AucjysPmbkzMc37Yffdz9+WDz7NwKO+HgCsM3lyybSInCpVQ==" saltValue="JDP/gfCYRNfM4LSCZVktXQ==" spinCount="100000" sheet="1" objects="1" scenarios="1"/>
  <mergeCells count="1">
    <mergeCell ref="B4:B6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E27037-2079-4D0C-9E99-0AD9E0D0B789}">
          <x14:formula1>
            <xm:f>calc!$H$2:$H$4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A29-240D-4382-BA87-DF6B482B2816}">
  <dimension ref="A1:K20"/>
  <sheetViews>
    <sheetView workbookViewId="0">
      <selection activeCell="F4" sqref="F4"/>
    </sheetView>
  </sheetViews>
  <sheetFormatPr defaultRowHeight="14.4" x14ac:dyDescent="0.3"/>
  <cols>
    <col min="1" max="1" width="30.5546875" style="1" customWidth="1"/>
    <col min="2" max="2" width="22.33203125" customWidth="1"/>
    <col min="3" max="4" width="15.44140625" bestFit="1" customWidth="1"/>
    <col min="5" max="5" width="11.6640625" bestFit="1" customWidth="1"/>
    <col min="6" max="6" width="17" style="2" bestFit="1" customWidth="1"/>
    <col min="8" max="8" width="19.5546875" bestFit="1" customWidth="1"/>
    <col min="11" max="11" width="10.88671875" bestFit="1" customWidth="1"/>
  </cols>
  <sheetData>
    <row r="1" spans="1:11" x14ac:dyDescent="0.3">
      <c r="C1">
        <f>IF(OR(D2,E2),24-HOUR(StartTime)-(MINUTE(StartTime)/60),0)</f>
        <v>24</v>
      </c>
      <c r="D1" t="s">
        <v>14</v>
      </c>
      <c r="E1" t="s">
        <v>15</v>
      </c>
      <c r="F1" s="2" t="s">
        <v>16</v>
      </c>
      <c r="H1" t="s">
        <v>17</v>
      </c>
      <c r="K1" t="s">
        <v>8</v>
      </c>
    </row>
    <row r="2" spans="1:11" x14ac:dyDescent="0.3">
      <c r="A2" s="24"/>
      <c r="B2" s="24">
        <f>StartTime-((HOUR(StartTime)/24)+(MINUTE(StartTime)/1440))</f>
        <v>46026</v>
      </c>
      <c r="C2" s="25">
        <f>IF(OR(D2,E2),0,24-HOUR(StartTime))</f>
        <v>0</v>
      </c>
      <c r="D2" s="1" t="b">
        <f>_xlfn.IFNA(VLOOKUP(B2,Helligdage,1,FALSE),1)&lt;&gt;1</f>
        <v>0</v>
      </c>
      <c r="E2" t="b">
        <f>WEEKDAY(B2,2)&gt;5</f>
        <v>1</v>
      </c>
      <c r="F2" s="1">
        <v>46023</v>
      </c>
      <c r="H2" t="s">
        <v>8</v>
      </c>
      <c r="J2" t="s">
        <v>18</v>
      </c>
      <c r="K2" s="16">
        <v>90</v>
      </c>
    </row>
    <row r="3" spans="1:11" x14ac:dyDescent="0.3">
      <c r="A3" s="24">
        <f>StartTime+((24-HOUR(StartTime))/24-MINUTE(StartTime)/1440)</f>
        <v>46027</v>
      </c>
      <c r="B3" s="25">
        <f>IF(WEEKDAY(A3,2)&gt;5,24,IF(_xlfn.IFNA(VLOOKUP(A3,Helligdage,1,FALSE),1)=1,0,24))</f>
        <v>0</v>
      </c>
      <c r="C3" s="25">
        <f t="shared" ref="C3:C9" si="0">IF(B3=0,24,0)</f>
        <v>24</v>
      </c>
      <c r="F3" s="1">
        <v>46110</v>
      </c>
      <c r="H3" t="s">
        <v>19</v>
      </c>
      <c r="J3" t="s">
        <v>20</v>
      </c>
      <c r="K3" s="16">
        <v>170</v>
      </c>
    </row>
    <row r="4" spans="1:11" x14ac:dyDescent="0.3">
      <c r="A4" s="24">
        <f t="shared" ref="A4:A9" si="1">A3+1</f>
        <v>46028</v>
      </c>
      <c r="B4" s="25">
        <f>IF(SUM(C2:C3)&gt;30,0,IF(WEEKDAY(A4,2)&gt;5,24,IF(_xlfn.IFNA(VLOOKUP(A4,Helligdage,1,FALSE),1)=1,0,24)))</f>
        <v>0</v>
      </c>
      <c r="C4" s="25">
        <f t="shared" si="0"/>
        <v>24</v>
      </c>
      <c r="F4" s="1">
        <v>46114</v>
      </c>
      <c r="H4" t="s">
        <v>21</v>
      </c>
    </row>
    <row r="5" spans="1:11" x14ac:dyDescent="0.3">
      <c r="A5" s="24">
        <f t="shared" si="1"/>
        <v>46029</v>
      </c>
      <c r="B5" s="25">
        <f>IF(SUM(C2:C4)&gt;30,0,IF(WEEKDAY(A5,2)&gt;5,24,IF(_xlfn.IFNA(VLOOKUP(A5,Helligdage,1,FALSE),1)=1,0,24)))</f>
        <v>0</v>
      </c>
      <c r="C5" s="25">
        <f t="shared" si="0"/>
        <v>24</v>
      </c>
      <c r="F5" s="1">
        <v>46115</v>
      </c>
      <c r="K5" t="s">
        <v>19</v>
      </c>
    </row>
    <row r="6" spans="1:11" x14ac:dyDescent="0.3">
      <c r="A6" s="24">
        <f t="shared" si="1"/>
        <v>46030</v>
      </c>
      <c r="B6" s="25">
        <f>IF(SUM(C2:C5)&gt;30,0,IF(WEEKDAY(A6,2)&gt;5,24,IF(_xlfn.IFNA(VLOOKUP(A6,Helligdage,1,FALSE),1)=1,0,24)))</f>
        <v>0</v>
      </c>
      <c r="C6" s="25">
        <f t="shared" si="0"/>
        <v>24</v>
      </c>
      <c r="F6" s="1">
        <v>46118</v>
      </c>
      <c r="J6" t="s">
        <v>18</v>
      </c>
      <c r="K6" s="16">
        <v>170</v>
      </c>
    </row>
    <row r="7" spans="1:11" x14ac:dyDescent="0.3">
      <c r="A7" s="24">
        <f t="shared" si="1"/>
        <v>46031</v>
      </c>
      <c r="B7" s="25">
        <f>IF(SUM(C2:C6)&gt;30,0,IF(WEEKDAY(A7,2)&gt;5,24,IF(_xlfn.IFNA(VLOOKUP(A7,Helligdage,1,FALSE),1)=1,0,24)))</f>
        <v>0</v>
      </c>
      <c r="C7" s="25">
        <f t="shared" si="0"/>
        <v>24</v>
      </c>
      <c r="F7" s="1">
        <v>46156</v>
      </c>
      <c r="J7" t="s">
        <v>20</v>
      </c>
      <c r="K7" s="16">
        <v>340</v>
      </c>
    </row>
    <row r="8" spans="1:11" x14ac:dyDescent="0.3">
      <c r="A8" s="24">
        <f t="shared" si="1"/>
        <v>46032</v>
      </c>
      <c r="B8" s="25">
        <f>IF(SUM(C2:C7)&gt;30,0,IF(WEEKDAY(A8,2)&gt;5,24,IF(_xlfn.IFNA(VLOOKUP(A8,Helligdage,1,FALSE),1)=1,0,24)))</f>
        <v>0</v>
      </c>
      <c r="C8" s="25">
        <f t="shared" si="0"/>
        <v>24</v>
      </c>
      <c r="F8" s="1">
        <v>46167</v>
      </c>
    </row>
    <row r="9" spans="1:11" x14ac:dyDescent="0.3">
      <c r="A9" s="24">
        <f t="shared" si="1"/>
        <v>46033</v>
      </c>
      <c r="B9" s="25">
        <f>IF(SUM(C2:C8)&gt;30,0,IF(WEEKDAY(A9,2)&gt;5,24,IF(_xlfn.IFNA(VLOOKUP(A9,Helligdage,1,FALSE),1)=1,0,24)))</f>
        <v>0</v>
      </c>
      <c r="C9" s="25">
        <f t="shared" si="0"/>
        <v>24</v>
      </c>
      <c r="F9" s="1">
        <v>46381</v>
      </c>
      <c r="K9" t="s">
        <v>21</v>
      </c>
    </row>
    <row r="10" spans="1:11" x14ac:dyDescent="0.3">
      <c r="F10" s="1"/>
      <c r="J10" t="s">
        <v>18</v>
      </c>
      <c r="K10" s="16">
        <v>170</v>
      </c>
    </row>
    <row r="11" spans="1:11" x14ac:dyDescent="0.3">
      <c r="D11" s="3"/>
      <c r="F11" s="1"/>
      <c r="J11" t="s">
        <v>20</v>
      </c>
      <c r="K11" s="16">
        <v>340</v>
      </c>
    </row>
    <row r="12" spans="1:11" x14ac:dyDescent="0.3">
      <c r="D12" s="1"/>
      <c r="F12" s="1"/>
      <c r="J12" t="s">
        <v>22</v>
      </c>
      <c r="K12" s="16">
        <v>1400</v>
      </c>
    </row>
    <row r="13" spans="1:11" x14ac:dyDescent="0.3">
      <c r="D13" s="1"/>
      <c r="F13" s="1"/>
    </row>
    <row r="14" spans="1:11" x14ac:dyDescent="0.3">
      <c r="C14" s="4"/>
    </row>
    <row r="15" spans="1:11" x14ac:dyDescent="0.3">
      <c r="F15" s="1"/>
    </row>
    <row r="16" spans="1:11" x14ac:dyDescent="0.3">
      <c r="B16" s="1"/>
      <c r="F16" s="1"/>
    </row>
    <row r="17" spans="6:6" x14ac:dyDescent="0.3">
      <c r="F17" s="1"/>
    </row>
    <row r="18" spans="6:6" x14ac:dyDescent="0.3">
      <c r="F18" s="1"/>
    </row>
    <row r="19" spans="6:6" x14ac:dyDescent="0.3">
      <c r="F19" s="1"/>
    </row>
    <row r="20" spans="6:6" x14ac:dyDescent="0.3">
      <c r="F20" s="1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b24371-e276-4dc9-a7d1-e59bf014fb1e" xsi:nil="true"/>
    <lcf76f155ced4ddcb4097134ff3c332f xmlns="8552a102-bba7-4afa-b90f-60ff3c8166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35C31970F4042B5A3CDB5719FC983" ma:contentTypeVersion="11" ma:contentTypeDescription="Opret et nyt dokument." ma:contentTypeScope="" ma:versionID="8ed2da0bf9504075255f227dad0e027a">
  <xsd:schema xmlns:xsd="http://www.w3.org/2001/XMLSchema" xmlns:xs="http://www.w3.org/2001/XMLSchema" xmlns:p="http://schemas.microsoft.com/office/2006/metadata/properties" xmlns:ns2="8552a102-bba7-4afa-b90f-60ff3c8166ca" xmlns:ns3="e8b24371-e276-4dc9-a7d1-e59bf014fb1e" targetNamespace="http://schemas.microsoft.com/office/2006/metadata/properties" ma:root="true" ma:fieldsID="6a418213bec3e2010f614a3640e9cd04" ns2:_="" ns3:_="">
    <xsd:import namespace="8552a102-bba7-4afa-b90f-60ff3c8166ca"/>
    <xsd:import namespace="e8b24371-e276-4dc9-a7d1-e59bf014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2a102-bba7-4afa-b90f-60ff3c816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959b6052-12f2-4ad4-8d11-fdcfbc78dd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24371-e276-4dc9-a7d1-e59bf014fb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5c580a-8a6a-46ab-bf89-a7e4816abf37}" ma:internalName="TaxCatchAll" ma:showField="CatchAllData" ma:web="86320343-2f4a-415c-bbdc-3253d584e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E37E6-F826-4A4B-9934-92483FD4A09A}">
  <ds:schemaRefs>
    <ds:schemaRef ds:uri="http://schemas.microsoft.com/office/2006/metadata/properties"/>
    <ds:schemaRef ds:uri="http://schemas.microsoft.com/office/infopath/2007/PartnerControls"/>
    <ds:schemaRef ds:uri="e8b24371-e276-4dc9-a7d1-e59bf014fb1e"/>
    <ds:schemaRef ds:uri="8552a102-bba7-4afa-b90f-60ff3c8166ca"/>
  </ds:schemaRefs>
</ds:datastoreItem>
</file>

<file path=customXml/itemProps2.xml><?xml version="1.0" encoding="utf-8"?>
<ds:datastoreItem xmlns:ds="http://schemas.openxmlformats.org/officeDocument/2006/customXml" ds:itemID="{6992134C-EB40-47B4-8D09-13EACD73B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103BE-AC4E-4D34-88FE-7AC87A42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2a102-bba7-4afa-b90f-60ff3c8166ca"/>
    <ds:schemaRef ds:uri="e8b24371-e276-4dc9-a7d1-e59bf014f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calc</vt:lpstr>
      <vt:lpstr>EkstraFridage</vt:lpstr>
      <vt:lpstr>EndTime</vt:lpstr>
      <vt:lpstr>Helligdage</vt:lpstr>
      <vt:lpstr>StartTime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Holse</dc:creator>
  <cp:keywords/>
  <dc:description/>
  <cp:lastModifiedBy>Victor Talbert Stelzig BRODY</cp:lastModifiedBy>
  <cp:revision/>
  <dcterms:created xsi:type="dcterms:W3CDTF">2023-03-01T15:15:57Z</dcterms:created>
  <dcterms:modified xsi:type="dcterms:W3CDTF">2026-03-17T12:11:28Z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0x010100EA335C31970F4042B5A3CDB5719FC983</vt:lpwstr>
  </property>
  <property fmtid="{D5CDD505-2E9C-101B-9397-08002B2CF9AE}" pid="3" name="MediaServiceImageTags">
    <vt:lpwstr/>
  </property>
</Properties>
</file>